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svieira\Downloads\"/>
    </mc:Choice>
  </mc:AlternateContent>
  <xr:revisionPtr revIDLastSave="0" documentId="13_ncr:1_{8FD023A7-8DF5-4A86-AC5E-0D59DDFC5554}" xr6:coauthVersionLast="47" xr6:coauthVersionMax="47" xr10:uidLastSave="{00000000-0000-0000-0000-000000000000}"/>
  <bookViews>
    <workbookView xWindow="-120" yWindow="-120" windowWidth="29040" windowHeight="15720" tabRatio="871" xr2:uid="{39EB1409-6CF8-408F-A865-A216E1BE590D}"/>
  </bookViews>
  <sheets>
    <sheet name="Proposta" sheetId="22" r:id="rId1"/>
    <sheet name="Cargos" sheetId="1" r:id="rId2"/>
    <sheet name="UNIFORMES" sheetId="23" r:id="rId3"/>
    <sheet name="GERAL" sheetId="18" r:id="rId4"/>
    <sheet name="AUXILIAR DE MANUTENÇÃO PREDIAL" sheetId="4" r:id="rId5"/>
    <sheet name="AUX. SERVIÇOS" sheetId="11" r:id="rId6"/>
    <sheet name="CONTÍNUO" sheetId="12" r:id="rId7"/>
    <sheet name="COPEIRA" sheetId="13" r:id="rId8"/>
    <sheet name="MOTORISTA" sheetId="14" r:id="rId9"/>
    <sheet name="RECEPCIONISTA" sheetId="15" r:id="rId10"/>
    <sheet name="TELEFONISTA" sheetId="16" r:id="rId11"/>
    <sheet name="VIGIA DIURNO" sheetId="19" r:id="rId12"/>
    <sheet name="VIGIA NOTURNO" sheetId="20" r:id="rId13"/>
    <sheet name="PORTEIRO" sheetId="21" r:id="rId14"/>
  </sheets>
  <externalReferences>
    <externalReference r:id="rId15"/>
    <externalReference r:id="rId16"/>
  </externalReferences>
  <definedNames>
    <definedName name="_xlnm.Print_Area" localSheetId="4">'AUXILIAR DE MANUTENÇÃO PREDIAL'!$A$1:$D$101</definedName>
    <definedName name="Print_Area" localSheetId="4">'AUXILIAR DE MANUTENÇÃO PREDIAL'!$A$1:$D$101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8" l="1"/>
  <c r="F5" i="23" l="1"/>
  <c r="F6" i="23"/>
  <c r="F7" i="23"/>
  <c r="F8" i="23"/>
  <c r="F9" i="23"/>
  <c r="F10" i="23"/>
  <c r="F11" i="23"/>
  <c r="F12" i="23"/>
  <c r="F13" i="23"/>
  <c r="F14" i="23"/>
  <c r="I29" i="22"/>
  <c r="D29" i="22"/>
  <c r="I28" i="22"/>
  <c r="D28" i="22"/>
  <c r="I27" i="22"/>
  <c r="E27" i="22"/>
  <c r="D27" i="22"/>
  <c r="I26" i="22"/>
  <c r="D26" i="22"/>
  <c r="I25" i="22"/>
  <c r="D25" i="22"/>
  <c r="I24" i="22"/>
  <c r="D24" i="22"/>
  <c r="I23" i="22"/>
  <c r="E23" i="22"/>
  <c r="D23" i="22"/>
  <c r="I22" i="22"/>
  <c r="H22" i="22"/>
  <c r="D22" i="22"/>
  <c r="I21" i="22"/>
  <c r="E21" i="22"/>
  <c r="D21" i="22"/>
  <c r="I20" i="22"/>
  <c r="J20" i="22" s="1"/>
  <c r="E20" i="22"/>
  <c r="D20" i="22"/>
  <c r="F19" i="22"/>
  <c r="F16" i="23" l="1"/>
  <c r="D31" i="22"/>
  <c r="E28" i="18" l="1"/>
  <c r="E29" i="18"/>
  <c r="E27" i="18"/>
  <c r="I11" i="1"/>
  <c r="E18" i="18"/>
  <c r="E19" i="18"/>
  <c r="E20" i="18"/>
  <c r="E21" i="18"/>
  <c r="E9" i="18"/>
  <c r="J16" i="1"/>
  <c r="C5" i="21"/>
  <c r="C26" i="21" s="1"/>
  <c r="D30" i="21" s="1"/>
  <c r="D99" i="21" s="1"/>
  <c r="D17" i="21"/>
  <c r="D16" i="21"/>
  <c r="D17" i="20"/>
  <c r="D17" i="19"/>
  <c r="D17" i="1"/>
  <c r="D17" i="16"/>
  <c r="D17" i="15"/>
  <c r="H11" i="1"/>
  <c r="D5" i="11"/>
  <c r="D26" i="11" s="1"/>
  <c r="C5" i="4"/>
  <c r="D17" i="14"/>
  <c r="E17" i="13"/>
  <c r="D17" i="12"/>
  <c r="G7" i="1"/>
  <c r="E17" i="11"/>
  <c r="D17" i="4"/>
  <c r="F15" i="1"/>
  <c r="E30" i="18" l="1"/>
  <c r="D6" i="21"/>
  <c r="D7" i="21"/>
  <c r="D8" i="21"/>
  <c r="E17" i="18"/>
  <c r="D5" i="21"/>
  <c r="D11" i="21" s="1"/>
  <c r="D22" i="21"/>
  <c r="D98" i="21" s="1"/>
  <c r="D10" i="21"/>
  <c r="E80" i="18"/>
  <c r="C5" i="19"/>
  <c r="C5" i="16"/>
  <c r="D16" i="20"/>
  <c r="C5" i="20"/>
  <c r="D7" i="20" s="1"/>
  <c r="D16" i="19"/>
  <c r="G15" i="1"/>
  <c r="G14" i="1"/>
  <c r="H8" i="1"/>
  <c r="E7" i="11" s="1"/>
  <c r="J13" i="1"/>
  <c r="C5" i="14"/>
  <c r="D6" i="14" s="1"/>
  <c r="D5" i="13"/>
  <c r="E10" i="13" s="1"/>
  <c r="C5" i="12"/>
  <c r="J11" i="1"/>
  <c r="D8" i="12" l="1"/>
  <c r="D7" i="14"/>
  <c r="J14" i="1"/>
  <c r="D6" i="19"/>
  <c r="D7" i="19"/>
  <c r="D5" i="19"/>
  <c r="D11" i="19" s="1"/>
  <c r="D8" i="19"/>
  <c r="D12" i="21"/>
  <c r="D5" i="20"/>
  <c r="D11" i="20" s="1"/>
  <c r="D8" i="20"/>
  <c r="D22" i="20"/>
  <c r="D97" i="20" s="1"/>
  <c r="D6" i="20"/>
  <c r="D10" i="20"/>
  <c r="C26" i="20"/>
  <c r="D30" i="20" s="1"/>
  <c r="D98" i="20" s="1"/>
  <c r="D22" i="19"/>
  <c r="D97" i="19" s="1"/>
  <c r="C26" i="19"/>
  <c r="D30" i="19" s="1"/>
  <c r="D98" i="19" s="1"/>
  <c r="D10" i="19"/>
  <c r="E5" i="11"/>
  <c r="D5" i="12"/>
  <c r="E5" i="13"/>
  <c r="E11" i="13" s="1"/>
  <c r="D5" i="14"/>
  <c r="E8" i="11"/>
  <c r="E10" i="11"/>
  <c r="D8" i="14"/>
  <c r="D10" i="14"/>
  <c r="D10" i="12"/>
  <c r="E6" i="11"/>
  <c r="E7" i="13"/>
  <c r="E8" i="13"/>
  <c r="D6" i="12"/>
  <c r="D7" i="12"/>
  <c r="D12" i="19" l="1"/>
  <c r="D57" i="19" s="1"/>
  <c r="D97" i="21"/>
  <c r="D69" i="21"/>
  <c r="D55" i="21"/>
  <c r="D45" i="21"/>
  <c r="D37" i="21"/>
  <c r="D68" i="21"/>
  <c r="D36" i="21"/>
  <c r="D67" i="21"/>
  <c r="D59" i="21"/>
  <c r="D41" i="21"/>
  <c r="D88" i="21" s="1"/>
  <c r="D35" i="21"/>
  <c r="D60" i="21"/>
  <c r="D51" i="21"/>
  <c r="D66" i="21"/>
  <c r="D58" i="21"/>
  <c r="D50" i="21"/>
  <c r="D40" i="21"/>
  <c r="D34" i="21"/>
  <c r="D65" i="21"/>
  <c r="D57" i="21"/>
  <c r="D39" i="21"/>
  <c r="D64" i="21"/>
  <c r="D56" i="21"/>
  <c r="D46" i="21"/>
  <c r="D38" i="21"/>
  <c r="D12" i="20"/>
  <c r="D67" i="20" s="1"/>
  <c r="E98" i="18"/>
  <c r="D70" i="18"/>
  <c r="D61" i="18"/>
  <c r="D52" i="18"/>
  <c r="D47" i="18"/>
  <c r="D42" i="18"/>
  <c r="C26" i="16"/>
  <c r="C5" i="15"/>
  <c r="D16" i="16"/>
  <c r="D16" i="15"/>
  <c r="D16" i="14"/>
  <c r="C26" i="14"/>
  <c r="E16" i="13"/>
  <c r="D26" i="13"/>
  <c r="D16" i="12"/>
  <c r="D11" i="12"/>
  <c r="E16" i="11"/>
  <c r="E11" i="11"/>
  <c r="D16" i="4"/>
  <c r="J8" i="1"/>
  <c r="J12" i="1"/>
  <c r="J9" i="1"/>
  <c r="E16" i="18" l="1"/>
  <c r="D51" i="19"/>
  <c r="D96" i="19"/>
  <c r="D66" i="19"/>
  <c r="D36" i="19"/>
  <c r="D68" i="19"/>
  <c r="D46" i="19"/>
  <c r="D64" i="19"/>
  <c r="D69" i="19"/>
  <c r="D37" i="19"/>
  <c r="D41" i="19"/>
  <c r="D88" i="19" s="1"/>
  <c r="D38" i="19"/>
  <c r="D34" i="19"/>
  <c r="D35" i="19"/>
  <c r="D50" i="19"/>
  <c r="D56" i="19"/>
  <c r="D65" i="19"/>
  <c r="D67" i="19"/>
  <c r="D5" i="15"/>
  <c r="D11" i="15" s="1"/>
  <c r="D5" i="18"/>
  <c r="D60" i="19"/>
  <c r="D59" i="19"/>
  <c r="D58" i="19"/>
  <c r="D45" i="19"/>
  <c r="D39" i="19"/>
  <c r="D55" i="19"/>
  <c r="D40" i="19"/>
  <c r="D47" i="21"/>
  <c r="D76" i="21" s="1"/>
  <c r="D42" i="21"/>
  <c r="D75" i="21" s="1"/>
  <c r="D61" i="21"/>
  <c r="D78" i="21" s="1"/>
  <c r="D70" i="21"/>
  <c r="D52" i="21"/>
  <c r="D77" i="21" s="1"/>
  <c r="D69" i="20"/>
  <c r="D68" i="20"/>
  <c r="D65" i="20"/>
  <c r="D59" i="20"/>
  <c r="D38" i="20"/>
  <c r="D51" i="20"/>
  <c r="D40" i="20"/>
  <c r="D34" i="20"/>
  <c r="D45" i="20"/>
  <c r="D64" i="20"/>
  <c r="D41" i="20"/>
  <c r="D88" i="20" s="1"/>
  <c r="D56" i="20"/>
  <c r="D57" i="20"/>
  <c r="D37" i="20"/>
  <c r="D58" i="20"/>
  <c r="D50" i="20"/>
  <c r="D60" i="20"/>
  <c r="D39" i="20"/>
  <c r="D35" i="20"/>
  <c r="D96" i="20"/>
  <c r="D36" i="20"/>
  <c r="D46" i="20"/>
  <c r="D55" i="20"/>
  <c r="D66" i="20"/>
  <c r="D30" i="14"/>
  <c r="D98" i="14" s="1"/>
  <c r="J7" i="1"/>
  <c r="J10" i="1"/>
  <c r="E6" i="13"/>
  <c r="E30" i="13"/>
  <c r="E99" i="13" s="1"/>
  <c r="D22" i="16"/>
  <c r="D97" i="16" s="1"/>
  <c r="D6" i="16"/>
  <c r="E22" i="11"/>
  <c r="E98" i="11" s="1"/>
  <c r="D22" i="12"/>
  <c r="D97" i="12" s="1"/>
  <c r="D8" i="16"/>
  <c r="C26" i="12"/>
  <c r="D30" i="12" s="1"/>
  <c r="D98" i="12" s="1"/>
  <c r="D5" i="16"/>
  <c r="D11" i="16" s="1"/>
  <c r="D10" i="16"/>
  <c r="D6" i="15"/>
  <c r="E30" i="11"/>
  <c r="E99" i="11" s="1"/>
  <c r="D7" i="15"/>
  <c r="D8" i="15"/>
  <c r="D10" i="15"/>
  <c r="D7" i="16"/>
  <c r="D30" i="16"/>
  <c r="D98" i="16" s="1"/>
  <c r="D22" i="15"/>
  <c r="D97" i="15" s="1"/>
  <c r="C26" i="15"/>
  <c r="D30" i="15" s="1"/>
  <c r="D98" i="15" s="1"/>
  <c r="D11" i="14"/>
  <c r="D22" i="14"/>
  <c r="D97" i="14" s="1"/>
  <c r="E22" i="13"/>
  <c r="E98" i="13" s="1"/>
  <c r="J15" i="1"/>
  <c r="D52" i="19" l="1"/>
  <c r="D77" i="19" s="1"/>
  <c r="D70" i="19"/>
  <c r="D71" i="19" s="1"/>
  <c r="D72" i="19" s="1"/>
  <c r="D79" i="19" s="1"/>
  <c r="D47" i="19"/>
  <c r="D76" i="19" s="1"/>
  <c r="D42" i="19"/>
  <c r="D75" i="19" s="1"/>
  <c r="D61" i="19"/>
  <c r="D78" i="19" s="1"/>
  <c r="D47" i="20"/>
  <c r="D76" i="20" s="1"/>
  <c r="D71" i="21"/>
  <c r="D72" i="21" s="1"/>
  <c r="D79" i="21" s="1"/>
  <c r="D81" i="21" s="1"/>
  <c r="D42" i="20"/>
  <c r="D75" i="20" s="1"/>
  <c r="D70" i="20"/>
  <c r="D71" i="20" s="1"/>
  <c r="D72" i="20" s="1"/>
  <c r="D79" i="20" s="1"/>
  <c r="D61" i="20"/>
  <c r="D78" i="20" s="1"/>
  <c r="D52" i="20"/>
  <c r="D77" i="20" s="1"/>
  <c r="D12" i="12"/>
  <c r="D65" i="12" s="1"/>
  <c r="E12" i="13"/>
  <c r="E12" i="11"/>
  <c r="E57" i="11" s="1"/>
  <c r="D12" i="14"/>
  <c r="D96" i="14" s="1"/>
  <c r="D12" i="15"/>
  <c r="J17" i="1"/>
  <c r="D12" i="16"/>
  <c r="E64" i="13" l="1"/>
  <c r="E97" i="13"/>
  <c r="D35" i="15"/>
  <c r="D96" i="15"/>
  <c r="D81" i="19"/>
  <c r="D86" i="19" s="1"/>
  <c r="D87" i="19" s="1"/>
  <c r="D56" i="14"/>
  <c r="D81" i="20"/>
  <c r="D99" i="20" s="1"/>
  <c r="D100" i="20" s="1"/>
  <c r="D100" i="21"/>
  <c r="D101" i="21" s="1"/>
  <c r="D86" i="21"/>
  <c r="D87" i="21" s="1"/>
  <c r="D83" i="21"/>
  <c r="D50" i="16"/>
  <c r="D35" i="16"/>
  <c r="D59" i="16"/>
  <c r="D64" i="16"/>
  <c r="D37" i="16"/>
  <c r="D96" i="16"/>
  <c r="D67" i="16"/>
  <c r="D55" i="16"/>
  <c r="D51" i="16"/>
  <c r="D68" i="16"/>
  <c r="D40" i="15"/>
  <c r="E35" i="13"/>
  <c r="E37" i="13"/>
  <c r="E59" i="13"/>
  <c r="E39" i="13"/>
  <c r="E51" i="13"/>
  <c r="E41" i="13"/>
  <c r="E88" i="13" s="1"/>
  <c r="E45" i="13"/>
  <c r="D55" i="12"/>
  <c r="D45" i="12"/>
  <c r="D35" i="12"/>
  <c r="D67" i="12"/>
  <c r="E59" i="11"/>
  <c r="E66" i="11"/>
  <c r="E51" i="11"/>
  <c r="E55" i="13"/>
  <c r="E69" i="13"/>
  <c r="D66" i="12"/>
  <c r="E67" i="13"/>
  <c r="D60" i="12"/>
  <c r="E36" i="13"/>
  <c r="D46" i="12"/>
  <c r="E34" i="13"/>
  <c r="E46" i="13"/>
  <c r="E50" i="13"/>
  <c r="D39" i="12"/>
  <c r="D40" i="12"/>
  <c r="D68" i="12"/>
  <c r="E40" i="13"/>
  <c r="E38" i="13"/>
  <c r="D37" i="12"/>
  <c r="E56" i="13"/>
  <c r="E58" i="13"/>
  <c r="E60" i="13"/>
  <c r="D96" i="12"/>
  <c r="D69" i="12"/>
  <c r="E57" i="13"/>
  <c r="D41" i="12"/>
  <c r="D88" i="12" s="1"/>
  <c r="E65" i="13"/>
  <c r="D59" i="12"/>
  <c r="D57" i="12"/>
  <c r="E66" i="13"/>
  <c r="E68" i="13"/>
  <c r="D51" i="12"/>
  <c r="D38" i="12"/>
  <c r="E97" i="11"/>
  <c r="E39" i="11"/>
  <c r="E35" i="11"/>
  <c r="E55" i="11"/>
  <c r="D50" i="15"/>
  <c r="D64" i="14"/>
  <c r="D56" i="12"/>
  <c r="D36" i="12"/>
  <c r="D50" i="12"/>
  <c r="D64" i="12"/>
  <c r="D34" i="12"/>
  <c r="D58" i="12"/>
  <c r="D40" i="14"/>
  <c r="D46" i="15"/>
  <c r="D68" i="15"/>
  <c r="D60" i="15"/>
  <c r="D55" i="15"/>
  <c r="D57" i="15"/>
  <c r="D64" i="15"/>
  <c r="D59" i="15"/>
  <c r="D65" i="15"/>
  <c r="D67" i="15"/>
  <c r="D37" i="15"/>
  <c r="D56" i="15"/>
  <c r="D36" i="15"/>
  <c r="D51" i="15"/>
  <c r="D34" i="15"/>
  <c r="D39" i="15"/>
  <c r="D69" i="14"/>
  <c r="D66" i="14"/>
  <c r="E36" i="11"/>
  <c r="E65" i="11"/>
  <c r="D45" i="14"/>
  <c r="D38" i="14"/>
  <c r="E34" i="11"/>
  <c r="E68" i="11"/>
  <c r="E45" i="11"/>
  <c r="E69" i="11"/>
  <c r="E40" i="11"/>
  <c r="E37" i="11"/>
  <c r="E46" i="11"/>
  <c r="E50" i="11"/>
  <c r="E67" i="11"/>
  <c r="E56" i="11"/>
  <c r="E38" i="11"/>
  <c r="E64" i="11"/>
  <c r="E41" i="11"/>
  <c r="E88" i="11" s="1"/>
  <c r="E58" i="11"/>
  <c r="E60" i="11"/>
  <c r="D57" i="14"/>
  <c r="D36" i="14"/>
  <c r="D60" i="14"/>
  <c r="D41" i="16"/>
  <c r="D57" i="16"/>
  <c r="D39" i="16"/>
  <c r="D50" i="14"/>
  <c r="D46" i="14"/>
  <c r="D58" i="14"/>
  <c r="D39" i="14"/>
  <c r="D66" i="15"/>
  <c r="D38" i="15"/>
  <c r="D46" i="16"/>
  <c r="D66" i="16"/>
  <c r="D60" i="16"/>
  <c r="D67" i="14"/>
  <c r="D41" i="14"/>
  <c r="D88" i="14" s="1"/>
  <c r="D51" i="14"/>
  <c r="D34" i="16"/>
  <c r="D35" i="14"/>
  <c r="D68" i="14"/>
  <c r="D36" i="16"/>
  <c r="D69" i="16"/>
  <c r="D55" i="14"/>
  <c r="D37" i="14"/>
  <c r="D34" i="14"/>
  <c r="D69" i="15"/>
  <c r="D41" i="15"/>
  <c r="D88" i="15" s="1"/>
  <c r="D58" i="16"/>
  <c r="D56" i="16"/>
  <c r="D40" i="16"/>
  <c r="D45" i="15"/>
  <c r="D65" i="14"/>
  <c r="D59" i="14"/>
  <c r="D38" i="16"/>
  <c r="D65" i="16"/>
  <c r="D45" i="16"/>
  <c r="D58" i="15"/>
  <c r="D83" i="19" l="1"/>
  <c r="D89" i="19" s="1"/>
  <c r="D99" i="19"/>
  <c r="D100" i="19" s="1"/>
  <c r="D83" i="20"/>
  <c r="D86" i="20"/>
  <c r="D87" i="20" s="1"/>
  <c r="D91" i="21"/>
  <c r="D90" i="21"/>
  <c r="D89" i="21"/>
  <c r="D52" i="16"/>
  <c r="D77" i="16" s="1"/>
  <c r="D88" i="16"/>
  <c r="E52" i="11"/>
  <c r="E77" i="11" s="1"/>
  <c r="D47" i="16"/>
  <c r="D76" i="16" s="1"/>
  <c r="E47" i="13"/>
  <c r="E76" i="13" s="1"/>
  <c r="D70" i="16"/>
  <c r="D71" i="16" s="1"/>
  <c r="D61" i="16"/>
  <c r="D78" i="16" s="1"/>
  <c r="D52" i="15"/>
  <c r="D77" i="15" s="1"/>
  <c r="D70" i="14"/>
  <c r="D71" i="14" s="1"/>
  <c r="D72" i="14" s="1"/>
  <c r="D79" i="14" s="1"/>
  <c r="E52" i="13"/>
  <c r="E77" i="13" s="1"/>
  <c r="E61" i="13"/>
  <c r="E78" i="13" s="1"/>
  <c r="E70" i="13"/>
  <c r="E71" i="13" s="1"/>
  <c r="E72" i="13" s="1"/>
  <c r="E79" i="13" s="1"/>
  <c r="E42" i="13"/>
  <c r="E75" i="13" s="1"/>
  <c r="D47" i="12"/>
  <c r="D76" i="12" s="1"/>
  <c r="D52" i="12"/>
  <c r="D77" i="12" s="1"/>
  <c r="E47" i="11"/>
  <c r="E76" i="11" s="1"/>
  <c r="D70" i="12"/>
  <c r="D71" i="12" s="1"/>
  <c r="D72" i="12" s="1"/>
  <c r="D79" i="12" s="1"/>
  <c r="D42" i="12"/>
  <c r="D75" i="12" s="1"/>
  <c r="D61" i="12"/>
  <c r="D78" i="12" s="1"/>
  <c r="E42" i="11"/>
  <c r="E75" i="11" s="1"/>
  <c r="D70" i="15"/>
  <c r="D71" i="15" s="1"/>
  <c r="D72" i="15" s="1"/>
  <c r="D79" i="15" s="1"/>
  <c r="D42" i="14"/>
  <c r="D75" i="14" s="1"/>
  <c r="D52" i="14"/>
  <c r="D77" i="14" s="1"/>
  <c r="D61" i="15"/>
  <c r="D78" i="15" s="1"/>
  <c r="D47" i="15"/>
  <c r="D76" i="15" s="1"/>
  <c r="E61" i="11"/>
  <c r="E78" i="11" s="1"/>
  <c r="D47" i="14"/>
  <c r="D76" i="14" s="1"/>
  <c r="E70" i="11"/>
  <c r="E71" i="11" s="1"/>
  <c r="E72" i="11" s="1"/>
  <c r="E79" i="11" s="1"/>
  <c r="D42" i="16"/>
  <c r="D75" i="16" s="1"/>
  <c r="D61" i="14"/>
  <c r="D78" i="14" s="1"/>
  <c r="D42" i="15"/>
  <c r="D75" i="15" s="1"/>
  <c r="D90" i="19" l="1"/>
  <c r="D91" i="19"/>
  <c r="D89" i="20"/>
  <c r="D92" i="21"/>
  <c r="D102" i="21" s="1"/>
  <c r="D103" i="21" s="1"/>
  <c r="G29" i="22" s="1"/>
  <c r="F29" i="22" s="1"/>
  <c r="D91" i="20"/>
  <c r="D90" i="20"/>
  <c r="E81" i="13"/>
  <c r="D72" i="16"/>
  <c r="D79" i="16" s="1"/>
  <c r="E81" i="11"/>
  <c r="E86" i="11" s="1"/>
  <c r="E87" i="11" s="1"/>
  <c r="D81" i="12"/>
  <c r="D86" i="12" s="1"/>
  <c r="D87" i="12" s="1"/>
  <c r="D81" i="15"/>
  <c r="D99" i="15" s="1"/>
  <c r="D100" i="15" s="1"/>
  <c r="D81" i="14"/>
  <c r="D86" i="14" l="1"/>
  <c r="D87" i="14" s="1"/>
  <c r="D99" i="14"/>
  <c r="D100" i="14" s="1"/>
  <c r="E83" i="13"/>
  <c r="E100" i="13"/>
  <c r="E101" i="13" s="1"/>
  <c r="D92" i="19"/>
  <c r="D101" i="19" s="1"/>
  <c r="D102" i="19" s="1"/>
  <c r="G27" i="22" s="1"/>
  <c r="F27" i="22" s="1"/>
  <c r="D92" i="20"/>
  <c r="D101" i="20" s="1"/>
  <c r="D102" i="20" s="1"/>
  <c r="G28" i="22" s="1"/>
  <c r="F28" i="22" s="1"/>
  <c r="D81" i="16"/>
  <c r="D99" i="16" s="1"/>
  <c r="D100" i="16" s="1"/>
  <c r="E86" i="13"/>
  <c r="E87" i="13" s="1"/>
  <c r="D86" i="15"/>
  <c r="D87" i="15" s="1"/>
  <c r="D83" i="15"/>
  <c r="E100" i="11"/>
  <c r="E101" i="11" s="1"/>
  <c r="E83" i="11"/>
  <c r="E91" i="11" s="1"/>
  <c r="D83" i="14"/>
  <c r="D91" i="14" s="1"/>
  <c r="D83" i="12"/>
  <c r="D89" i="12" s="1"/>
  <c r="D99" i="12"/>
  <c r="D100" i="12" s="1"/>
  <c r="D83" i="16" l="1"/>
  <c r="D86" i="16"/>
  <c r="D87" i="16" s="1"/>
  <c r="D91" i="15"/>
  <c r="D90" i="15"/>
  <c r="D89" i="15"/>
  <c r="D90" i="12"/>
  <c r="E89" i="11"/>
  <c r="E90" i="11"/>
  <c r="D90" i="14"/>
  <c r="D89" i="14"/>
  <c r="D91" i="12"/>
  <c r="E89" i="13"/>
  <c r="E90" i="13"/>
  <c r="E91" i="13"/>
  <c r="D89" i="16" l="1"/>
  <c r="D92" i="15"/>
  <c r="E92" i="11"/>
  <c r="E102" i="11" s="1"/>
  <c r="E103" i="11" s="1"/>
  <c r="G21" i="22" s="1"/>
  <c r="F21" i="22" s="1"/>
  <c r="D91" i="16"/>
  <c r="D90" i="16"/>
  <c r="D92" i="12"/>
  <c r="D101" i="12" s="1"/>
  <c r="D102" i="12" s="1"/>
  <c r="G22" i="22" s="1"/>
  <c r="F22" i="22" s="1"/>
  <c r="D92" i="14"/>
  <c r="E92" i="13"/>
  <c r="D101" i="15" l="1"/>
  <c r="D102" i="15" s="1"/>
  <c r="G25" i="22" s="1"/>
  <c r="F25" i="22" s="1"/>
  <c r="D101" i="14"/>
  <c r="D102" i="14" s="1"/>
  <c r="G24" i="22" s="1"/>
  <c r="F24" i="22" s="1"/>
  <c r="E102" i="13"/>
  <c r="E103" i="13" s="1"/>
  <c r="G23" i="22" s="1"/>
  <c r="F23" i="22" s="1"/>
  <c r="D92" i="16"/>
  <c r="D101" i="16" s="1"/>
  <c r="D102" i="16" s="1"/>
  <c r="G26" i="22" s="1"/>
  <c r="F26" i="22" s="1"/>
  <c r="D22" i="4" l="1"/>
  <c r="D8" i="4"/>
  <c r="E8" i="18" s="1"/>
  <c r="D6" i="4"/>
  <c r="E6" i="18" s="1"/>
  <c r="C26" i="4"/>
  <c r="D30" i="4" s="1"/>
  <c r="D97" i="4" s="1"/>
  <c r="D5" i="4"/>
  <c r="E5" i="18" s="1"/>
  <c r="D10" i="4"/>
  <c r="E10" i="18" s="1"/>
  <c r="D7" i="4"/>
  <c r="E7" i="18" s="1"/>
  <c r="D96" i="4" l="1"/>
  <c r="E22" i="18"/>
  <c r="E97" i="18" s="1"/>
  <c r="D11" i="4"/>
  <c r="E11" i="18" s="1"/>
  <c r="D12" i="4" l="1"/>
  <c r="E12" i="18" s="1"/>
  <c r="D45" i="4" l="1"/>
  <c r="D69" i="4"/>
  <c r="E69" i="18" s="1"/>
  <c r="D51" i="4"/>
  <c r="E51" i="18" s="1"/>
  <c r="D41" i="4"/>
  <c r="D95" i="4"/>
  <c r="D46" i="4"/>
  <c r="E46" i="18" s="1"/>
  <c r="D34" i="4"/>
  <c r="D60" i="4"/>
  <c r="E60" i="18" s="1"/>
  <c r="D40" i="4"/>
  <c r="E40" i="18" s="1"/>
  <c r="D36" i="4"/>
  <c r="E36" i="18" s="1"/>
  <c r="D35" i="4"/>
  <c r="E35" i="18" s="1"/>
  <c r="D38" i="4"/>
  <c r="E38" i="18" s="1"/>
  <c r="D56" i="4"/>
  <c r="E56" i="18" s="1"/>
  <c r="D67" i="4"/>
  <c r="E67" i="18" s="1"/>
  <c r="D58" i="4"/>
  <c r="E58" i="18" s="1"/>
  <c r="D68" i="4"/>
  <c r="E68" i="18" s="1"/>
  <c r="D55" i="4"/>
  <c r="D64" i="4"/>
  <c r="D65" i="4"/>
  <c r="E65" i="18" s="1"/>
  <c r="D37" i="4"/>
  <c r="E37" i="18" s="1"/>
  <c r="D57" i="4"/>
  <c r="E57" i="18" s="1"/>
  <c r="D66" i="4"/>
  <c r="E66" i="18" s="1"/>
  <c r="D50" i="4"/>
  <c r="D39" i="4"/>
  <c r="E39" i="18" s="1"/>
  <c r="D59" i="4"/>
  <c r="E59" i="18" s="1"/>
  <c r="D88" i="4" l="1"/>
  <c r="E88" i="18" s="1"/>
  <c r="E41" i="18"/>
  <c r="E64" i="18"/>
  <c r="E70" i="18" s="1"/>
  <c r="D70" i="4"/>
  <c r="D52" i="4"/>
  <c r="D77" i="4" s="1"/>
  <c r="E77" i="18" s="1"/>
  <c r="E50" i="18"/>
  <c r="E52" i="18" s="1"/>
  <c r="D61" i="4"/>
  <c r="D78" i="4" s="1"/>
  <c r="E78" i="18" s="1"/>
  <c r="E55" i="18"/>
  <c r="E61" i="18" s="1"/>
  <c r="E96" i="18"/>
  <c r="E34" i="18"/>
  <c r="D42" i="4"/>
  <c r="D75" i="4" s="1"/>
  <c r="D47" i="4"/>
  <c r="D76" i="4" s="1"/>
  <c r="E76" i="18" s="1"/>
  <c r="E45" i="18"/>
  <c r="E47" i="18" s="1"/>
  <c r="E75" i="18" l="1"/>
  <c r="E42" i="18"/>
  <c r="E71" i="18"/>
  <c r="E72" i="18" s="1"/>
  <c r="D71" i="4"/>
  <c r="D72" i="4" s="1"/>
  <c r="D79" i="4" s="1"/>
  <c r="E79" i="18" l="1"/>
  <c r="E81" i="18" s="1"/>
  <c r="D81" i="4"/>
  <c r="E99" i="18" l="1"/>
  <c r="E100" i="18" s="1"/>
  <c r="E83" i="18"/>
  <c r="D98" i="4"/>
  <c r="D99" i="4" s="1"/>
  <c r="D86" i="4"/>
  <c r="D87" i="4" s="1"/>
  <c r="E87" i="18" s="1"/>
  <c r="D83" i="4"/>
  <c r="E86" i="18" l="1"/>
  <c r="D90" i="4"/>
  <c r="E90" i="18" s="1"/>
  <c r="D91" i="4"/>
  <c r="E91" i="18" s="1"/>
  <c r="D89" i="4"/>
  <c r="E89" i="18" s="1"/>
  <c r="E92" i="18" l="1"/>
  <c r="E101" i="18" s="1"/>
  <c r="E102" i="18" s="1"/>
  <c r="D92" i="4"/>
  <c r="D100" i="4" s="1"/>
  <c r="D101" i="4" s="1"/>
  <c r="G20" i="22" s="1"/>
  <c r="F20" i="22" s="1"/>
  <c r="G31" i="22" l="1"/>
  <c r="G32" i="22" s="1"/>
  <c r="M20" i="22" l="1"/>
  <c r="L20" i="22"/>
  <c r="K20" i="22"/>
</calcChain>
</file>

<file path=xl/sharedStrings.xml><?xml version="1.0" encoding="utf-8"?>
<sst xmlns="http://schemas.openxmlformats.org/spreadsheetml/2006/main" count="1893" uniqueCount="193">
  <si>
    <t>CARGO</t>
  </si>
  <si>
    <t>Quant.</t>
  </si>
  <si>
    <t>Salário</t>
  </si>
  <si>
    <t>Adicional noturno (20%)</t>
  </si>
  <si>
    <t>Periculosidade (30%)</t>
  </si>
  <si>
    <t>Insalubridade (40%)</t>
  </si>
  <si>
    <t>Hora Extra</t>
  </si>
  <si>
    <t>Total</t>
  </si>
  <si>
    <t>VALOR TOTAL ESTIMADO POR MÊS</t>
  </si>
  <si>
    <t>MÓDULO 1 - COMPOSIÇÃO DA REMUNERAÇÃO</t>
  </si>
  <si>
    <t>QT</t>
  </si>
  <si>
    <t>VALOR</t>
  </si>
  <si>
    <t>A</t>
  </si>
  <si>
    <t>Salário Base</t>
  </si>
  <si>
    <t>B</t>
  </si>
  <si>
    <t xml:space="preserve">Adicional de Periculosidade </t>
  </si>
  <si>
    <t>C</t>
  </si>
  <si>
    <t>Adicional de insalubridade</t>
  </si>
  <si>
    <t>D</t>
  </si>
  <si>
    <t>Adicional Noturno</t>
  </si>
  <si>
    <t xml:space="preserve">E </t>
  </si>
  <si>
    <t>Hora noturna adicional</t>
  </si>
  <si>
    <t xml:space="preserve">F </t>
  </si>
  <si>
    <t>Adicional de hora extra</t>
  </si>
  <si>
    <t>G</t>
  </si>
  <si>
    <t>Descontos</t>
  </si>
  <si>
    <t>TOTAL DA REMUNERAÇÃO</t>
  </si>
  <si>
    <t>MÓDULO 2 - BENEFÍCIOS MENSAIS E DIÁRIOS</t>
  </si>
  <si>
    <t>Transporte</t>
  </si>
  <si>
    <t>Auxílio Alimentação</t>
  </si>
  <si>
    <t>Assistência Médico familiar</t>
  </si>
  <si>
    <t>Auxílio Creche</t>
  </si>
  <si>
    <t>E</t>
  </si>
  <si>
    <t>Seguro de vida, invalidez e funeral</t>
  </si>
  <si>
    <t>F</t>
  </si>
  <si>
    <t>Outros</t>
  </si>
  <si>
    <t>MÓDULO 3 - INSUMOS DIVERSOS</t>
  </si>
  <si>
    <t>Uniforme (Lote 05)</t>
  </si>
  <si>
    <t>Materiais</t>
  </si>
  <si>
    <t>Equipamentos</t>
  </si>
  <si>
    <t>Ferramentas</t>
  </si>
  <si>
    <t>MÓDULO 4 - ENCARGOS SOCIAIS E TRABALHISTAS</t>
  </si>
  <si>
    <t>4.1</t>
  </si>
  <si>
    <t>INSS (Art 22, I, Lei 8212/91)</t>
  </si>
  <si>
    <t>SESI/SESC</t>
  </si>
  <si>
    <t>SENAI/SENAC</t>
  </si>
  <si>
    <t>INCRA</t>
  </si>
  <si>
    <t>Salário Educação</t>
  </si>
  <si>
    <t>FGTS</t>
  </si>
  <si>
    <t>SAT (Art 22, II, Lei 8212/91)</t>
  </si>
  <si>
    <t>H</t>
  </si>
  <si>
    <t>SEBRAE</t>
  </si>
  <si>
    <t>TOTAL sub módulo 4.1</t>
  </si>
  <si>
    <t>4.2</t>
  </si>
  <si>
    <t>13° SALÁRIO</t>
  </si>
  <si>
    <t>13º Salário</t>
  </si>
  <si>
    <t>Incidência do Sub Módulo 4.1</t>
  </si>
  <si>
    <t>TOTAL sub módulo 4.2</t>
  </si>
  <si>
    <t>4.3</t>
  </si>
  <si>
    <t>AFASTAMENTO MATERNIDADE</t>
  </si>
  <si>
    <t>Afastamento maternidade</t>
  </si>
  <si>
    <t>TOTAL sub módulo 4.3</t>
  </si>
  <si>
    <t>4.4</t>
  </si>
  <si>
    <t>PROVISÃO PARA RESCISÃO</t>
  </si>
  <si>
    <t>Aviso Prévio Indenizado</t>
  </si>
  <si>
    <t>Incidência do FGTS sobre aviso prévio indenizado</t>
  </si>
  <si>
    <t>Multa sobre FGTS e contribuições</t>
  </si>
  <si>
    <t>Aviso Prévio Trabalhado</t>
  </si>
  <si>
    <t>TOTAL sub módulo 4.4</t>
  </si>
  <si>
    <t>4.5</t>
  </si>
  <si>
    <t>CUSTO DE REPOSIÇÃO DO PROFISSIONAL AUSENTE</t>
  </si>
  <si>
    <t>Férias e Terço Constitucional</t>
  </si>
  <si>
    <t>Ausência por doença</t>
  </si>
  <si>
    <t>Licença Paternidade</t>
  </si>
  <si>
    <t>Ausências Legais</t>
  </si>
  <si>
    <t>Ausência por acidente de trabalho</t>
  </si>
  <si>
    <t>Subtotal</t>
  </si>
  <si>
    <t>TOTAL sub módulo 4.5</t>
  </si>
  <si>
    <t>Encargos Previdenciarios, FGTS e outras contribuições</t>
  </si>
  <si>
    <t>13° Salário</t>
  </si>
  <si>
    <t>Afastamento Maternidade</t>
  </si>
  <si>
    <t>Provisão para rescisão</t>
  </si>
  <si>
    <t>Custo de reposição do profissional ausente</t>
  </si>
  <si>
    <t>4.6</t>
  </si>
  <si>
    <t>TOTAL</t>
  </si>
  <si>
    <t>Soma dos módulos 1, 2, 3 e 4</t>
  </si>
  <si>
    <t>MÓDULO 5 - CUSTOS INDIRETOS, TRIBUTOS E LUCRO</t>
  </si>
  <si>
    <t>Custos indiretos</t>
  </si>
  <si>
    <t>Lucro</t>
  </si>
  <si>
    <t>TRIBUTOS</t>
  </si>
  <si>
    <t>PIS</t>
  </si>
  <si>
    <t>COFINS</t>
  </si>
  <si>
    <t>ISS</t>
  </si>
  <si>
    <t>QUADRO RESUMO DO CUSTO POR EMPREGADO</t>
  </si>
  <si>
    <t>Módulo 1 - Composição da remuneração</t>
  </si>
  <si>
    <t>Módulo 2 - Benefícios Mensais e diários</t>
  </si>
  <si>
    <t>Módulo 3 - Insumos diversos</t>
  </si>
  <si>
    <t>Módulo 4 - Encargos Sociais e Trabalhistas</t>
  </si>
  <si>
    <t>Subtotal (A+B+C+D)</t>
  </si>
  <si>
    <t>Módulo 5 - Custos indiretos, Tributos e lucro</t>
  </si>
  <si>
    <t>PLANILHA GERAL</t>
  </si>
  <si>
    <t>Uniforme</t>
  </si>
  <si>
    <t>QUADRO RESUMO     MODULO 4 - ENCARGOS SOCIAIS E TRABALHISTAS</t>
  </si>
  <si>
    <t>AUXILIAR DE SERVIÇOS GERAIS</t>
  </si>
  <si>
    <t>CONTÍNUO</t>
  </si>
  <si>
    <t>COPEIRA</t>
  </si>
  <si>
    <t>RECEPCIONISTA</t>
  </si>
  <si>
    <t>TELEFONISTA</t>
  </si>
  <si>
    <t>MOTORISTA PASSEIO</t>
  </si>
  <si>
    <t>VIGIA DIURNO</t>
  </si>
  <si>
    <t>VIGIA NOTURNO</t>
  </si>
  <si>
    <t>AUXILIAR DE MANUTENÇÃO PREDIAL</t>
  </si>
  <si>
    <t>PORTEIRO</t>
  </si>
  <si>
    <t>CARGO: MOTORISTA PASSEIO</t>
  </si>
  <si>
    <t>CARGO: PORTEIRO</t>
  </si>
  <si>
    <t>CARGO: VIGIA NOTURNO</t>
  </si>
  <si>
    <t>CARGO: VIGIA DIURNO</t>
  </si>
  <si>
    <t>CARGO: TELEFONISTA</t>
  </si>
  <si>
    <t>CARGO: RECEPCIONISTA</t>
  </si>
  <si>
    <t>CARGO: COPEIRA</t>
  </si>
  <si>
    <t>CARGO: CONTÍNUO</t>
  </si>
  <si>
    <t>CARGO: AUXILIAR DE SERVIÇOS GERAIS</t>
  </si>
  <si>
    <t>CARGO: AUXILIAR DE MANUTENÇÃO PREDIAL</t>
  </si>
  <si>
    <t>ANEXO A</t>
  </si>
  <si>
    <t>PLANILHA DE ESTRUTURAÇÃO DE CUSTOS E FORMAÇÃO DE PREÇO</t>
  </si>
  <si>
    <t xml:space="preserve">ANEXO III </t>
  </si>
  <si>
    <t>MODELO - PROPOSTA DE PREÇOS</t>
  </si>
  <si>
    <t xml:space="preserve">ESTADO: </t>
  </si>
  <si>
    <t xml:space="preserve">RAZÃO SOCIAL: </t>
  </si>
  <si>
    <t xml:space="preserve">CNPJ: </t>
  </si>
  <si>
    <t>DATA:</t>
  </si>
  <si>
    <t xml:space="preserve">INSCRIÇÃO MUNICIPAL/ESTADUAL: </t>
  </si>
  <si>
    <t xml:space="preserve">P. ELETRÔNICO No: </t>
  </si>
  <si>
    <t xml:space="preserve">ENDEREÇO: </t>
  </si>
  <si>
    <t xml:space="preserve">BAIRRO: </t>
  </si>
  <si>
    <t xml:space="preserve">CEP.: </t>
  </si>
  <si>
    <t xml:space="preserve">CIDADE: </t>
  </si>
  <si>
    <t xml:space="preserve">TEL.: </t>
  </si>
  <si>
    <t xml:space="preserve">E-MAIL: </t>
  </si>
  <si>
    <t>OBJETO</t>
  </si>
  <si>
    <t>DESCONTO</t>
  </si>
  <si>
    <t>ESPECIFICAÇÃO DO SERVIÇO</t>
  </si>
  <si>
    <t>FUNÇÃO</t>
  </si>
  <si>
    <t>QDE</t>
  </si>
  <si>
    <t>SALÁRIO</t>
  </si>
  <si>
    <t>HORAS EXTRAS</t>
  </si>
  <si>
    <t>SALÁRIO BASE</t>
  </si>
  <si>
    <t>(3x)</t>
  </si>
  <si>
    <t>Auxiliar de Manutenção Predial</t>
  </si>
  <si>
    <t>NÃO</t>
  </si>
  <si>
    <t>Auxiliar de Serviços Gerais</t>
  </si>
  <si>
    <t>Contínuo</t>
  </si>
  <si>
    <t>Copeira</t>
  </si>
  <si>
    <t>Motorista</t>
  </si>
  <si>
    <t>SIM</t>
  </si>
  <si>
    <t>Recepcionista</t>
  </si>
  <si>
    <t>Telefonista</t>
  </si>
  <si>
    <t>Vigia Diurno</t>
  </si>
  <si>
    <t>Vigia Noturno</t>
  </si>
  <si>
    <t>Porteiro</t>
  </si>
  <si>
    <t>Acerto de valores em função de casas decimais</t>
  </si>
  <si>
    <t>TOTAL EM 12 MESES</t>
  </si>
  <si>
    <t xml:space="preserve">Essa proposta tem validade de 60 (sessenta) dias. </t>
  </si>
  <si>
    <t>_____(Local), ___ de _____ de 20_.</t>
  </si>
  <si>
    <t>(nome por extenso e assinatura do representante legal)</t>
  </si>
  <si>
    <t xml:space="preserve">(  ) Optante pelo Simples Nacional </t>
  </si>
  <si>
    <t>(  ) Não Optante pelo Simples Nacional</t>
  </si>
  <si>
    <t>Calça Cor Cinza</t>
  </si>
  <si>
    <t>Valor unitário</t>
  </si>
  <si>
    <t>Volar Total</t>
  </si>
  <si>
    <t>COPEIRA - RECEPCIONISTA - TELEFONISTA</t>
  </si>
  <si>
    <t>Blazer Cinza</t>
  </si>
  <si>
    <t>Camisa Gola Padre</t>
  </si>
  <si>
    <t>AUXILIAR DE MANUTENÇÃO PREDIAL - CONTINUO – MOTORISTA</t>
  </si>
  <si>
    <t>Camiseta Gola Polo Cinza</t>
  </si>
  <si>
    <t xml:space="preserve">PORTEIRO - VIGIA </t>
  </si>
  <si>
    <t>Camisa Branca</t>
  </si>
  <si>
    <t>Calça Cor Azul</t>
  </si>
  <si>
    <t>Sapato Social Preto</t>
  </si>
  <si>
    <t>Jaqueta Azul</t>
  </si>
  <si>
    <t>UNIFORME</t>
  </si>
  <si>
    <t xml:space="preserve">Jaleco Cinza </t>
  </si>
  <si>
    <t>PLANILHA DE CUSTO UNIFORME - Tabela 4 Termo de Referência</t>
  </si>
  <si>
    <t>Quantidade por Pessoa</t>
  </si>
  <si>
    <t>Quatidade de Colaborador</t>
  </si>
  <si>
    <t>Contratação de empresa especializada na prestação de serviços continuados de Auxiliar de Manutenção Predial, Auxiliar de Serviços Gerais, Contínuo, Copeira, Motorista, Porteiro, Recepcionista, Telefonista e Vigia, que compreenderá o fornecimento de mão de obra</t>
  </si>
  <si>
    <t>QUADRO RESUMO  MODULO 4 - ENCARGOS SOCIAIS E TRABALHISTAS</t>
  </si>
  <si>
    <t>QUADRO RESUMO MODULO 4 - ENCARGOS SOCIAIS E TRABALHISTAS</t>
  </si>
  <si>
    <t xml:space="preserve">DECLARO, que o(s) item(s) ofertado(s) está(ao) em conformidade com as especificações contidas no ANEXO I – Termo de Referência do Objeto deste Edital. </t>
  </si>
  <si>
    <t xml:space="preserve">DECLARO, ainda, que nos preços estão inclusos todos os custos diretos e indiretos indispensáveis à perfeita execução do objeto deste Edital, assim como abrange todos os custos com materiais e serviços necessários à entrega do(s) item(nas) em perfeitas condições de uso, eventual substituição de unidades defeituosas e/ou entrega de itens faltantes. </t>
  </si>
  <si>
    <t>Valor total do Lote: R$ xxxxxxxxxxxxxxxxxxxxxxxxxxxxxxxxxx (algarismos e por  extenso)</t>
  </si>
  <si>
    <t>Podendo ser utilizado do orçamento do ano de 2024 o valor de R$ XXXXXXXX (algarismos e por  extenso).
O Texto acima (referente aos valores) deverá ser preenchido com valores finais do certame</t>
  </si>
  <si>
    <r>
      <t xml:space="preserve">PREGÃO ELETRÔNICO nº </t>
    </r>
    <r>
      <rPr>
        <b/>
        <sz val="12"/>
        <color rgb="FFFF0000"/>
        <rFont val="Arial"/>
        <family val="2"/>
      </rPr>
      <t>90004/2024</t>
    </r>
    <r>
      <rPr>
        <b/>
        <sz val="12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</si>
</sst>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_ ;\-#,##0\ "/>
    <numFmt numFmtId="166" formatCode="0.00000%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_(&quot;R$ &quot;* #,##0.0000_);_(&quot;R$ &quot;* \(#,##0.0000\);_(&quot;R$ &quot;* &quot;-&quot;??_);_(@_)"/>
    <numFmt numFmtId="170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164" fontId="0" fillId="0" borderId="0" xfId="1" applyFont="1"/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Font="1" applyBorder="1"/>
    <xf numFmtId="164" fontId="0" fillId="0" borderId="1" xfId="1" applyFont="1" applyBorder="1"/>
    <xf numFmtId="165" fontId="0" fillId="0" borderId="1" xfId="1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70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0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70" fontId="0" fillId="0" borderId="1" xfId="0" applyNumberFormat="1" applyBorder="1"/>
    <xf numFmtId="170" fontId="0" fillId="0" borderId="1" xfId="0" applyNumberFormat="1" applyBorder="1" applyAlignment="1">
      <alignment vertical="center" wrapText="1"/>
    </xf>
    <xf numFmtId="0" fontId="4" fillId="5" borderId="0" xfId="0" applyFont="1" applyFill="1"/>
    <xf numFmtId="0" fontId="9" fillId="5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1" applyFont="1" applyFill="1" applyBorder="1" applyAlignment="1">
      <alignment horizontal="center" vertical="center"/>
    </xf>
    <xf numFmtId="164" fontId="4" fillId="5" borderId="1" xfId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/>
    <xf numFmtId="164" fontId="6" fillId="5" borderId="1" xfId="1" applyFont="1" applyFill="1" applyBorder="1"/>
    <xf numFmtId="44" fontId="4" fillId="5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1" applyFont="1" applyFill="1" applyBorder="1" applyAlignment="1">
      <alignment horizontal="center" vertical="center"/>
    </xf>
    <xf numFmtId="164" fontId="4" fillId="5" borderId="7" xfId="1" applyFont="1" applyFill="1" applyBorder="1" applyAlignment="1">
      <alignment horizontal="center" vertical="center"/>
    </xf>
    <xf numFmtId="164" fontId="7" fillId="5" borderId="1" xfId="1" applyFont="1" applyFill="1" applyBorder="1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wrapText="1"/>
    </xf>
    <xf numFmtId="44" fontId="8" fillId="5" borderId="2" xfId="0" applyNumberFormat="1" applyFont="1" applyFill="1" applyBorder="1"/>
    <xf numFmtId="0" fontId="0" fillId="5" borderId="0" xfId="0" applyFill="1" applyAlignment="1">
      <alignment horizontal="center"/>
    </xf>
    <xf numFmtId="0" fontId="0" fillId="5" borderId="0" xfId="0" applyFill="1"/>
    <xf numFmtId="167" fontId="0" fillId="5" borderId="0" xfId="2" applyNumberFormat="1" applyFont="1" applyFill="1"/>
    <xf numFmtId="168" fontId="0" fillId="5" borderId="0" xfId="1" applyNumberFormat="1" applyFont="1" applyFill="1"/>
    <xf numFmtId="43" fontId="0" fillId="5" borderId="0" xfId="2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167" fontId="0" fillId="5" borderId="0" xfId="2" applyNumberFormat="1" applyFont="1" applyFill="1" applyAlignment="1">
      <alignment vertical="center"/>
    </xf>
    <xf numFmtId="168" fontId="0" fillId="5" borderId="0" xfId="1" applyNumberFormat="1" applyFont="1" applyFill="1" applyAlignment="1">
      <alignment vertical="center"/>
    </xf>
    <xf numFmtId="43" fontId="0" fillId="5" borderId="0" xfId="2" applyFont="1" applyFill="1" applyAlignment="1">
      <alignment horizontal="center" vertical="center"/>
    </xf>
    <xf numFmtId="167" fontId="0" fillId="5" borderId="0" xfId="2" applyNumberFormat="1" applyFont="1" applyFill="1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167" fontId="14" fillId="5" borderId="1" xfId="2" applyNumberFormat="1" applyFont="1" applyFill="1" applyBorder="1" applyAlignment="1">
      <alignment horizontal="center" vertical="center"/>
    </xf>
    <xf numFmtId="168" fontId="14" fillId="5" borderId="1" xfId="1" applyNumberFormat="1" applyFont="1" applyFill="1" applyBorder="1" applyAlignment="1">
      <alignment horizontal="center" vertical="center"/>
    </xf>
    <xf numFmtId="168" fontId="14" fillId="5" borderId="1" xfId="1" applyNumberFormat="1" applyFont="1" applyFill="1" applyBorder="1" applyAlignment="1">
      <alignment horizontal="center" vertical="center" wrapText="1"/>
    </xf>
    <xf numFmtId="43" fontId="4" fillId="5" borderId="0" xfId="2" applyFont="1" applyFill="1" applyAlignment="1">
      <alignment horizontal="center" vertical="center" wrapText="1"/>
    </xf>
    <xf numFmtId="9" fontId="4" fillId="5" borderId="0" xfId="0" applyNumberFormat="1" applyFont="1" applyFill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167" fontId="3" fillId="5" borderId="1" xfId="2" applyNumberFormat="1" applyFont="1" applyFill="1" applyBorder="1" applyAlignment="1">
      <alignment vertical="center"/>
    </xf>
    <xf numFmtId="168" fontId="0" fillId="5" borderId="1" xfId="1" applyNumberFormat="1" applyFont="1" applyFill="1" applyBorder="1" applyAlignment="1">
      <alignment vertical="center"/>
    </xf>
    <xf numFmtId="168" fontId="0" fillId="5" borderId="1" xfId="1" applyNumberFormat="1" applyFont="1" applyFill="1" applyBorder="1" applyAlignment="1">
      <alignment horizontal="center" vertical="center"/>
    </xf>
    <xf numFmtId="43" fontId="0" fillId="5" borderId="0" xfId="0" applyNumberFormat="1" applyFill="1" applyAlignment="1">
      <alignment horizontal="center" vertical="center"/>
    </xf>
    <xf numFmtId="168" fontId="3" fillId="5" borderId="1" xfId="1" applyNumberFormat="1" applyFont="1" applyFill="1" applyBorder="1" applyAlignment="1">
      <alignment vertical="center"/>
    </xf>
    <xf numFmtId="169" fontId="0" fillId="5" borderId="1" xfId="1" applyNumberFormat="1" applyFont="1" applyFill="1" applyBorder="1" applyAlignment="1">
      <alignment vertical="center"/>
    </xf>
    <xf numFmtId="167" fontId="13" fillId="5" borderId="1" xfId="2" applyNumberFormat="1" applyFont="1" applyFill="1" applyBorder="1" applyAlignment="1">
      <alignment vertical="center"/>
    </xf>
    <xf numFmtId="168" fontId="13" fillId="5" borderId="1" xfId="1" applyNumberFormat="1" applyFont="1" applyFill="1" applyBorder="1" applyAlignment="1">
      <alignment vertical="center"/>
    </xf>
    <xf numFmtId="168" fontId="13" fillId="5" borderId="1" xfId="1" applyNumberFormat="1" applyFont="1" applyFill="1" applyBorder="1" applyAlignment="1">
      <alignment horizontal="center" vertical="center"/>
    </xf>
    <xf numFmtId="43" fontId="13" fillId="5" borderId="0" xfId="2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0" fillId="5" borderId="6" xfId="0" applyFill="1" applyBorder="1" applyAlignment="1">
      <alignment horizontal="center"/>
    </xf>
    <xf numFmtId="0" fontId="0" fillId="5" borderId="6" xfId="0" applyFill="1" applyBorder="1"/>
    <xf numFmtId="170" fontId="2" fillId="2" borderId="1" xfId="0" applyNumberFormat="1" applyFont="1" applyFill="1" applyBorder="1" applyProtection="1">
      <protection locked="0"/>
    </xf>
    <xf numFmtId="170" fontId="0" fillId="2" borderId="1" xfId="0" applyNumberFormat="1" applyFill="1" applyBorder="1" applyProtection="1">
      <protection locked="0"/>
    </xf>
    <xf numFmtId="170" fontId="0" fillId="2" borderId="1" xfId="0" applyNumberFormat="1" applyFill="1" applyBorder="1" applyAlignment="1" applyProtection="1">
      <alignment vertical="center" wrapText="1"/>
      <protection locked="0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vertical="center" wrapText="1"/>
    </xf>
    <xf numFmtId="0" fontId="9" fillId="5" borderId="0" xfId="0" applyFont="1" applyFill="1" applyAlignment="1">
      <alignment horizontal="center"/>
    </xf>
    <xf numFmtId="170" fontId="0" fillId="5" borderId="0" xfId="0" applyNumberFormat="1" applyFill="1"/>
    <xf numFmtId="170" fontId="2" fillId="5" borderId="0" xfId="0" applyNumberFormat="1" applyFont="1" applyFill="1"/>
    <xf numFmtId="164" fontId="0" fillId="5" borderId="0" xfId="0" applyNumberFormat="1" applyFill="1"/>
    <xf numFmtId="0" fontId="2" fillId="5" borderId="1" xfId="0" applyFont="1" applyFill="1" applyBorder="1" applyAlignment="1">
      <alignment horizontal="center"/>
    </xf>
    <xf numFmtId="164" fontId="2" fillId="5" borderId="1" xfId="1" applyFont="1" applyFill="1" applyBorder="1"/>
    <xf numFmtId="164" fontId="0" fillId="5" borderId="0" xfId="1" applyFont="1" applyFill="1"/>
    <xf numFmtId="0" fontId="2" fillId="5" borderId="3" xfId="0" applyFont="1" applyFill="1" applyBorder="1" applyAlignment="1">
      <alignment horizontal="center"/>
    </xf>
    <xf numFmtId="0" fontId="0" fillId="5" borderId="4" xfId="0" applyFill="1" applyBorder="1"/>
    <xf numFmtId="164" fontId="2" fillId="5" borderId="1" xfId="1" applyFont="1" applyFill="1" applyBorder="1" applyAlignment="1">
      <alignment horizontal="center"/>
    </xf>
    <xf numFmtId="0" fontId="0" fillId="5" borderId="3" xfId="0" applyFill="1" applyBorder="1" applyAlignment="1">
      <alignment horizontal="left"/>
    </xf>
    <xf numFmtId="164" fontId="0" fillId="5" borderId="1" xfId="1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2" fillId="5" borderId="0" xfId="0" applyFont="1" applyFill="1"/>
    <xf numFmtId="0" fontId="0" fillId="5" borderId="1" xfId="0" applyFill="1" applyBorder="1" applyAlignment="1">
      <alignment horizontal="center" vertical="center"/>
    </xf>
    <xf numFmtId="164" fontId="0" fillId="5" borderId="1" xfId="1" applyFon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/>
    </xf>
    <xf numFmtId="10" fontId="0" fillId="5" borderId="1" xfId="0" applyNumberFormat="1" applyFill="1" applyBorder="1" applyAlignment="1">
      <alignment horizontal="center" vertical="center"/>
    </xf>
    <xf numFmtId="164" fontId="0" fillId="5" borderId="1" xfId="1" applyFont="1" applyFill="1" applyBorder="1"/>
    <xf numFmtId="0" fontId="2" fillId="5" borderId="0" xfId="0" applyFont="1" applyFill="1" applyAlignment="1">
      <alignment horizontal="center"/>
    </xf>
    <xf numFmtId="165" fontId="0" fillId="5" borderId="1" xfId="1" applyNumberFormat="1" applyFont="1" applyFill="1" applyBorder="1" applyAlignment="1">
      <alignment horizontal="center"/>
    </xf>
    <xf numFmtId="164" fontId="0" fillId="2" borderId="1" xfId="1" applyFont="1" applyFill="1" applyBorder="1" applyAlignment="1" applyProtection="1">
      <alignment horizontal="center"/>
      <protection locked="0"/>
    </xf>
    <xf numFmtId="164" fontId="0" fillId="2" borderId="1" xfId="1" applyFont="1" applyFill="1" applyBorder="1" applyAlignment="1" applyProtection="1">
      <alignment horizontal="center"/>
    </xf>
    <xf numFmtId="166" fontId="0" fillId="2" borderId="1" xfId="0" applyNumberFormat="1" applyFill="1" applyBorder="1" applyAlignment="1" applyProtection="1">
      <alignment horizontal="center"/>
      <protection locked="0"/>
    </xf>
    <xf numFmtId="1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64" fontId="0" fillId="5" borderId="1" xfId="1" applyFont="1" applyFill="1" applyBorder="1" applyAlignment="1" applyProtection="1">
      <alignment horizontal="center"/>
      <protection locked="0"/>
    </xf>
    <xf numFmtId="0" fontId="0" fillId="5" borderId="1" xfId="0" applyFill="1" applyBorder="1" applyProtection="1">
      <protection locked="0"/>
    </xf>
    <xf numFmtId="164" fontId="0" fillId="5" borderId="1" xfId="1" applyFont="1" applyFill="1" applyBorder="1" applyProtection="1"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wrapText="1"/>
    </xf>
    <xf numFmtId="164" fontId="2" fillId="5" borderId="0" xfId="1" applyFont="1" applyFill="1"/>
    <xf numFmtId="0" fontId="0" fillId="5" borderId="1" xfId="0" applyFill="1" applyBorder="1" applyAlignment="1">
      <alignment horizontal="center" vertical="center" wrapText="1"/>
    </xf>
    <xf numFmtId="164" fontId="0" fillId="5" borderId="1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left"/>
    </xf>
    <xf numFmtId="164" fontId="0" fillId="5" borderId="10" xfId="1" applyFont="1" applyFill="1" applyBorder="1" applyAlignment="1">
      <alignment horizontal="center"/>
    </xf>
    <xf numFmtId="164" fontId="0" fillId="0" borderId="1" xfId="1" applyFont="1" applyBorder="1" applyAlignment="1" applyProtection="1">
      <alignment horizontal="center"/>
      <protection locked="0"/>
    </xf>
    <xf numFmtId="164" fontId="0" fillId="0" borderId="1" xfId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43" fontId="0" fillId="5" borderId="0" xfId="2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0</xdr:row>
      <xdr:rowOff>0</xdr:rowOff>
    </xdr:from>
    <xdr:to>
      <xdr:col>5</xdr:col>
      <xdr:colOff>820615</xdr:colOff>
      <xdr:row>3</xdr:row>
      <xdr:rowOff>125862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52BF4E-25F5-488D-AEF4-29329E064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0"/>
          <a:ext cx="3392365" cy="697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RH/bcouto/DP/Termo%20de%20Refer&#234;ncia/Servi&#231;o%20de%20Mao%20de%20Obra/Administrativo/Planilha%20de%20Custo%20Adm%20202308%20V4%20ANEXO%20A%20REV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comi/Desktop/NIT%20TRANS/NOVA%20LICITA&#199;&#195;O%202019/5a%20RENOVA&#199;&#195;O/PLANILHA%205a%20RENOVA&#199;&#195;O%201a%20MEDI&#199;&#195;O%20M&#202;S%20JUNHO%20INI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RESUMO"/>
      <sheetName val="Cargos"/>
      <sheetName val="GERAL"/>
      <sheetName val="AUXILIAR DE MANUTENÇÃO PREDIAL"/>
      <sheetName val="AUX. SERVIÇOS"/>
      <sheetName val="CONTÍNUO"/>
      <sheetName val="COPEIRA"/>
      <sheetName val="MOTORISTA"/>
      <sheetName val="RECEPCIONISTA"/>
      <sheetName val="TELEFONISTA"/>
      <sheetName val="VIGIA DIURNO"/>
      <sheetName val="VIGIA NOTURNO"/>
      <sheetName val="PORTEIRO"/>
    </sheetNames>
    <sheetDataSet>
      <sheetData sheetId="0"/>
      <sheetData sheetId="1">
        <row r="6">
          <cell r="C6">
            <v>2</v>
          </cell>
        </row>
        <row r="7">
          <cell r="C7">
            <v>12</v>
          </cell>
        </row>
        <row r="8">
          <cell r="C8">
            <v>2</v>
          </cell>
        </row>
        <row r="9">
          <cell r="C9">
            <v>2</v>
          </cell>
        </row>
        <row r="10">
          <cell r="C10">
            <v>4</v>
          </cell>
        </row>
        <row r="11">
          <cell r="C11">
            <v>6</v>
          </cell>
        </row>
        <row r="12">
          <cell r="C12">
            <v>2</v>
          </cell>
        </row>
        <row r="13">
          <cell r="C13">
            <v>4</v>
          </cell>
        </row>
        <row r="14">
          <cell r="C14">
            <v>4</v>
          </cell>
        </row>
        <row r="15">
          <cell r="C15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gos"/>
      <sheetName val="CUSTOS INDIRETOS"/>
      <sheetName val="Geral"/>
      <sheetName val="Uniformes"/>
      <sheetName val="Almoxarife"/>
      <sheetName val="Assist. ADM"/>
      <sheetName val="Assist. COM"/>
      <sheetName val="Assist. INF"/>
      <sheetName val="Assist. CONT"/>
      <sheetName val="Assist. JUR"/>
      <sheetName val="Aux. ADM"/>
      <sheetName val="Aux. SERV"/>
      <sheetName val="Contínuo"/>
      <sheetName val="Coordenador"/>
      <sheetName val="Coordenador 12_36"/>
      <sheetName val="Coordenador 12_36 Not"/>
      <sheetName val="Eletricista"/>
      <sheetName val="Eletrotécnico"/>
      <sheetName val="Eletrotécnico 12_36"/>
      <sheetName val="Encarregado M. Elet."/>
      <sheetName val="Motorista"/>
      <sheetName val="Motorista 12_36"/>
      <sheetName val="Motorista 12_36 Not"/>
      <sheetName val="Operador Monit."/>
      <sheetName val="Operador Monit. Not"/>
      <sheetName val="Operador Trans."/>
      <sheetName val="Operador Trans. Not"/>
      <sheetName val="Operador Trans. 12_36"/>
      <sheetName val="Operador Trans. 12_36 Not"/>
      <sheetName val="Servente"/>
      <sheetName val="Recepcionista"/>
      <sheetName val="SUP. Produção"/>
      <sheetName val="SUP. Produção Not"/>
      <sheetName val="SUP. Trânsito"/>
      <sheetName val="SUP. Trânsito Not"/>
      <sheetName val="SUP. Trânsito 12_36"/>
      <sheetName val="SUP. Trânsito 12_36 Not"/>
      <sheetName val="PlanilhaRESUMO"/>
      <sheetName val="TEC. Sinalização"/>
      <sheetName val="TEC. Sinalização Not"/>
      <sheetName val="Telefonista"/>
      <sheetName val="Vigia"/>
      <sheetName val="Vigia Not"/>
    </sheetNames>
    <sheetDataSet>
      <sheetData sheetId="0" refreshError="1">
        <row r="2">
          <cell r="D2">
            <v>1701.41</v>
          </cell>
        </row>
        <row r="3">
          <cell r="D3">
            <v>2037.91</v>
          </cell>
        </row>
        <row r="4">
          <cell r="D4">
            <v>2037.91</v>
          </cell>
        </row>
        <row r="5">
          <cell r="D5">
            <v>2103.19</v>
          </cell>
        </row>
        <row r="6">
          <cell r="D6">
            <v>2283.56</v>
          </cell>
        </row>
        <row r="7">
          <cell r="D7">
            <v>2037.91</v>
          </cell>
        </row>
        <row r="8">
          <cell r="D8">
            <v>1571.14</v>
          </cell>
        </row>
        <row r="9">
          <cell r="D9">
            <v>1194</v>
          </cell>
        </row>
        <row r="10">
          <cell r="D10">
            <v>1335.29</v>
          </cell>
        </row>
        <row r="11">
          <cell r="D11">
            <v>2037.91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7D6E3-597F-497E-B3C6-602A034F111E}">
  <sheetPr>
    <tabColor theme="7"/>
  </sheetPr>
  <dimension ref="A1:P51"/>
  <sheetViews>
    <sheetView tabSelected="1" zoomScaleNormal="100" workbookViewId="0">
      <selection activeCell="P6" sqref="P6"/>
    </sheetView>
  </sheetViews>
  <sheetFormatPr defaultColWidth="0" defaultRowHeight="15" zeroHeight="1" x14ac:dyDescent="0.25"/>
  <cols>
    <col min="1" max="1" width="3.42578125" style="52" customWidth="1"/>
    <col min="2" max="2" width="20.28515625" style="51" customWidth="1"/>
    <col min="3" max="3" width="36.140625" style="52" bestFit="1" customWidth="1"/>
    <col min="4" max="4" width="10.85546875" style="53" bestFit="1" customWidth="1"/>
    <col min="5" max="5" width="14.5703125" style="54" hidden="1" customWidth="1"/>
    <col min="6" max="6" width="14.5703125" style="54" customWidth="1"/>
    <col min="7" max="7" width="16.85546875" style="54" bestFit="1" customWidth="1"/>
    <col min="8" max="8" width="10.7109375" style="51" customWidth="1"/>
    <col min="9" max="9" width="9.140625" style="55" hidden="1" customWidth="1"/>
    <col min="10" max="13" width="0" style="51" hidden="1" customWidth="1"/>
    <col min="14" max="15" width="9.140625" style="52" hidden="1" customWidth="1"/>
    <col min="16" max="16" width="9.140625" style="52" customWidth="1"/>
    <col min="17" max="16384" width="9.140625" style="52" hidden="1"/>
  </cols>
  <sheetData>
    <row r="1" spans="2:13" x14ac:dyDescent="0.25"/>
    <row r="2" spans="2:13" x14ac:dyDescent="0.25"/>
    <row r="3" spans="2:13" x14ac:dyDescent="0.25"/>
    <row r="4" spans="2:13" x14ac:dyDescent="0.25"/>
    <row r="5" spans="2:13" ht="15.75" x14ac:dyDescent="0.25">
      <c r="B5" s="134" t="s">
        <v>125</v>
      </c>
      <c r="C5" s="134"/>
      <c r="D5" s="134"/>
      <c r="E5" s="134"/>
      <c r="F5" s="134"/>
      <c r="G5" s="134"/>
      <c r="H5" s="134"/>
      <c r="I5" s="134"/>
      <c r="J5" s="134"/>
    </row>
    <row r="6" spans="2:13" ht="15.75" x14ac:dyDescent="0.25">
      <c r="B6" s="134" t="s">
        <v>192</v>
      </c>
      <c r="C6" s="134"/>
      <c r="D6" s="134"/>
      <c r="E6" s="134"/>
      <c r="F6" s="134"/>
      <c r="G6" s="134"/>
      <c r="H6" s="134"/>
      <c r="I6" s="134"/>
      <c r="J6" s="134"/>
    </row>
    <row r="7" spans="2:13" ht="15.75" x14ac:dyDescent="0.25">
      <c r="B7" s="134" t="s">
        <v>126</v>
      </c>
      <c r="C7" s="134"/>
      <c r="D7" s="134"/>
      <c r="E7" s="134"/>
      <c r="F7" s="134"/>
      <c r="G7" s="134"/>
      <c r="H7" s="134"/>
      <c r="I7" s="134"/>
      <c r="J7" s="134"/>
    </row>
    <row r="8" spans="2:13" x14ac:dyDescent="0.25"/>
    <row r="9" spans="2:13" s="57" customFormat="1" ht="15.75" customHeight="1" x14ac:dyDescent="0.25">
      <c r="B9" s="56"/>
      <c r="D9" s="58"/>
      <c r="E9" s="59"/>
      <c r="F9" s="59"/>
      <c r="G9" s="59"/>
      <c r="H9" s="56"/>
      <c r="I9" s="60"/>
      <c r="J9" s="56"/>
      <c r="K9" s="56"/>
      <c r="L9" s="56"/>
      <c r="M9" s="56"/>
    </row>
    <row r="10" spans="2:13" s="57" customFormat="1" ht="15" customHeight="1" x14ac:dyDescent="0.25">
      <c r="B10" s="135" t="s">
        <v>128</v>
      </c>
      <c r="C10" s="135"/>
      <c r="D10" s="135"/>
      <c r="E10" s="135"/>
      <c r="F10" s="135"/>
      <c r="G10" s="135"/>
      <c r="H10" s="135"/>
      <c r="I10" s="60"/>
      <c r="J10" s="56"/>
      <c r="K10" s="56"/>
      <c r="L10" s="56"/>
      <c r="M10" s="56"/>
    </row>
    <row r="11" spans="2:13" s="57" customFormat="1" ht="15" customHeight="1" x14ac:dyDescent="0.25">
      <c r="B11" s="135" t="s">
        <v>129</v>
      </c>
      <c r="C11" s="135"/>
      <c r="D11" s="135"/>
      <c r="F11" s="135" t="s">
        <v>130</v>
      </c>
      <c r="G11" s="135"/>
      <c r="H11" s="135"/>
      <c r="I11" s="60"/>
      <c r="J11" s="56"/>
      <c r="K11" s="56"/>
      <c r="L11" s="56"/>
      <c r="M11" s="56"/>
    </row>
    <row r="12" spans="2:13" s="57" customFormat="1" ht="15" customHeight="1" x14ac:dyDescent="0.25">
      <c r="B12" s="135" t="s">
        <v>131</v>
      </c>
      <c r="C12" s="135"/>
      <c r="D12" s="135"/>
      <c r="F12" s="135" t="s">
        <v>132</v>
      </c>
      <c r="G12" s="135"/>
      <c r="H12" s="135"/>
      <c r="I12" s="60"/>
      <c r="J12" s="56"/>
      <c r="K12" s="56"/>
      <c r="L12" s="56"/>
      <c r="M12" s="56"/>
    </row>
    <row r="13" spans="2:13" s="57" customFormat="1" ht="15" customHeight="1" x14ac:dyDescent="0.25">
      <c r="B13" s="135" t="s">
        <v>133</v>
      </c>
      <c r="C13" s="135"/>
      <c r="D13" s="135"/>
      <c r="E13" s="135"/>
      <c r="F13" s="135"/>
      <c r="G13" s="135"/>
      <c r="H13" s="135"/>
      <c r="I13" s="60"/>
      <c r="J13" s="56"/>
      <c r="K13" s="56"/>
      <c r="L13" s="56"/>
      <c r="M13" s="56"/>
    </row>
    <row r="14" spans="2:13" s="57" customFormat="1" ht="15" customHeight="1" x14ac:dyDescent="0.25">
      <c r="B14" s="135" t="s">
        <v>134</v>
      </c>
      <c r="C14" s="135"/>
      <c r="D14" s="135"/>
      <c r="F14" s="135" t="s">
        <v>135</v>
      </c>
      <c r="G14" s="135"/>
      <c r="H14" s="135"/>
      <c r="I14" s="60"/>
      <c r="J14" s="56"/>
      <c r="K14" s="56"/>
      <c r="L14" s="56"/>
      <c r="M14" s="56"/>
    </row>
    <row r="15" spans="2:13" s="57" customFormat="1" ht="15" customHeight="1" x14ac:dyDescent="0.25">
      <c r="B15" s="135" t="s">
        <v>136</v>
      </c>
      <c r="C15" s="135"/>
      <c r="D15" s="135"/>
      <c r="F15" s="135" t="s">
        <v>127</v>
      </c>
      <c r="G15" s="135"/>
      <c r="H15" s="135"/>
      <c r="I15" s="60"/>
      <c r="J15" s="56"/>
      <c r="K15" s="56"/>
      <c r="L15" s="56"/>
      <c r="M15" s="56"/>
    </row>
    <row r="16" spans="2:13" s="57" customFormat="1" ht="15" customHeight="1" x14ac:dyDescent="0.25">
      <c r="B16" s="135" t="s">
        <v>137</v>
      </c>
      <c r="C16" s="135"/>
      <c r="D16" s="135"/>
      <c r="F16" s="135" t="s">
        <v>138</v>
      </c>
      <c r="G16" s="135"/>
      <c r="H16" s="135"/>
      <c r="I16" s="60"/>
      <c r="J16" s="56"/>
      <c r="K16" s="56"/>
      <c r="L16" s="56"/>
      <c r="M16" s="56"/>
    </row>
    <row r="17" spans="2:13" s="57" customFormat="1" ht="9" customHeight="1" x14ac:dyDescent="0.25">
      <c r="D17" s="61"/>
      <c r="E17" s="59"/>
      <c r="F17" s="59"/>
      <c r="G17" s="59"/>
      <c r="H17" s="56"/>
      <c r="I17" s="137"/>
      <c r="J17" s="136"/>
      <c r="K17" s="56"/>
      <c r="L17" s="56"/>
      <c r="M17" s="56"/>
    </row>
    <row r="18" spans="2:13" s="57" customFormat="1" ht="15" customHeight="1" x14ac:dyDescent="0.25">
      <c r="B18" s="138" t="s">
        <v>139</v>
      </c>
      <c r="C18" s="138"/>
      <c r="D18" s="138"/>
      <c r="E18" s="138"/>
      <c r="F18" s="138"/>
      <c r="G18" s="138"/>
      <c r="H18" s="138"/>
      <c r="I18" s="137"/>
      <c r="J18" s="136"/>
      <c r="K18" s="136" t="s">
        <v>140</v>
      </c>
      <c r="L18" s="136"/>
      <c r="M18" s="136"/>
    </row>
    <row r="19" spans="2:13" s="46" customFormat="1" ht="25.5" x14ac:dyDescent="0.25">
      <c r="B19" s="62" t="s">
        <v>141</v>
      </c>
      <c r="C19" s="63" t="s">
        <v>142</v>
      </c>
      <c r="D19" s="64" t="s">
        <v>143</v>
      </c>
      <c r="E19" s="65" t="s">
        <v>144</v>
      </c>
      <c r="F19" s="65" t="str">
        <f>E19</f>
        <v>SALÁRIO</v>
      </c>
      <c r="G19" s="65" t="s">
        <v>84</v>
      </c>
      <c r="H19" s="66" t="s">
        <v>145</v>
      </c>
      <c r="I19" s="67" t="s">
        <v>146</v>
      </c>
      <c r="J19" s="48" t="s">
        <v>147</v>
      </c>
      <c r="K19" s="68">
        <v>0.2</v>
      </c>
      <c r="L19" s="68">
        <v>0.15</v>
      </c>
      <c r="M19" s="68">
        <v>0.1</v>
      </c>
    </row>
    <row r="20" spans="2:13" s="57" customFormat="1" ht="20.100000000000001" customHeight="1" x14ac:dyDescent="0.25">
      <c r="B20" s="139" t="s">
        <v>185</v>
      </c>
      <c r="C20" s="69" t="s">
        <v>148</v>
      </c>
      <c r="D20" s="70">
        <f>[1]Cargos!C6</f>
        <v>2</v>
      </c>
      <c r="E20" s="71" t="e">
        <f>#REF!</f>
        <v>#REF!</v>
      </c>
      <c r="F20" s="71">
        <f>G20/D20</f>
        <v>5513.1091363164514</v>
      </c>
      <c r="G20" s="71">
        <f>'AUXILIAR DE MANUTENÇÃO PREDIAL'!D101</f>
        <v>11026.218272632903</v>
      </c>
      <c r="H20" s="72" t="s">
        <v>149</v>
      </c>
      <c r="I20" s="60">
        <f>[2]Cargos!D2</f>
        <v>1701.41</v>
      </c>
      <c r="J20" s="73">
        <f>I20*3</f>
        <v>5104.2300000000005</v>
      </c>
      <c r="K20" s="73">
        <f>$F$20-($F$20*K19)</f>
        <v>4410.487309053161</v>
      </c>
      <c r="L20" s="73">
        <f>$F$20-($F$20*L19)</f>
        <v>4686.1427658689836</v>
      </c>
      <c r="M20" s="73">
        <f>$F$20-($F$20*M19)</f>
        <v>4961.7982226848062</v>
      </c>
    </row>
    <row r="21" spans="2:13" s="57" customFormat="1" ht="20.100000000000001" customHeight="1" x14ac:dyDescent="0.25">
      <c r="B21" s="140"/>
      <c r="C21" s="69" t="s">
        <v>150</v>
      </c>
      <c r="D21" s="70">
        <f>[1]Cargos!C7</f>
        <v>12</v>
      </c>
      <c r="E21" s="71" t="e">
        <f>#REF!</f>
        <v>#REF!</v>
      </c>
      <c r="F21" s="71">
        <f t="shared" ref="F21:F29" si="0">G21/D21</f>
        <v>4603.8717731406296</v>
      </c>
      <c r="G21" s="74">
        <f>'AUX. SERVIÇOS'!E103</f>
        <v>55246.461277687558</v>
      </c>
      <c r="H21" s="72" t="s">
        <v>149</v>
      </c>
      <c r="I21" s="60">
        <f>[2]Cargos!D3</f>
        <v>2037.91</v>
      </c>
      <c r="J21" s="56"/>
      <c r="K21" s="56"/>
      <c r="L21" s="56"/>
      <c r="M21" s="56"/>
    </row>
    <row r="22" spans="2:13" s="57" customFormat="1" ht="20.100000000000001" customHeight="1" x14ac:dyDescent="0.25">
      <c r="B22" s="140"/>
      <c r="C22" s="69" t="s">
        <v>151</v>
      </c>
      <c r="D22" s="70">
        <f>[1]Cargos!C8</f>
        <v>2</v>
      </c>
      <c r="E22" s="71"/>
      <c r="F22" s="71">
        <f t="shared" si="0"/>
        <v>3568.8970708112493</v>
      </c>
      <c r="G22" s="71">
        <f>CONTÍNUO!D102</f>
        <v>7137.7941416224985</v>
      </c>
      <c r="H22" s="72" t="str">
        <f>H21</f>
        <v>NÃO</v>
      </c>
      <c r="I22" s="60">
        <f>[2]Cargos!D4</f>
        <v>2037.91</v>
      </c>
      <c r="J22" s="56"/>
      <c r="K22" s="56"/>
      <c r="L22" s="56"/>
      <c r="M22" s="56"/>
    </row>
    <row r="23" spans="2:13" s="57" customFormat="1" ht="20.100000000000001" customHeight="1" x14ac:dyDescent="0.25">
      <c r="B23" s="140"/>
      <c r="C23" s="69" t="s">
        <v>152</v>
      </c>
      <c r="D23" s="70">
        <f>[1]Cargos!C9</f>
        <v>2</v>
      </c>
      <c r="E23" s="71" t="e">
        <f>#REF!</f>
        <v>#REF!</v>
      </c>
      <c r="F23" s="71">
        <f t="shared" si="0"/>
        <v>3464.16757733551</v>
      </c>
      <c r="G23" s="71">
        <f>COPEIRA!E103</f>
        <v>6928.3351546710201</v>
      </c>
      <c r="H23" s="72" t="s">
        <v>149</v>
      </c>
      <c r="I23" s="60">
        <f>[2]Cargos!D5</f>
        <v>2103.19</v>
      </c>
      <c r="J23" s="56"/>
      <c r="K23" s="56"/>
      <c r="L23" s="56"/>
      <c r="M23" s="56"/>
    </row>
    <row r="24" spans="2:13" s="57" customFormat="1" ht="20.100000000000001" customHeight="1" x14ac:dyDescent="0.25">
      <c r="B24" s="140"/>
      <c r="C24" s="69" t="s">
        <v>153</v>
      </c>
      <c r="D24" s="70">
        <f>[1]Cargos!C10</f>
        <v>4</v>
      </c>
      <c r="E24" s="71"/>
      <c r="F24" s="71">
        <f t="shared" si="0"/>
        <v>5963.6095464105492</v>
      </c>
      <c r="G24" s="71">
        <f>MOTORISTA!D102</f>
        <v>23854.438185642197</v>
      </c>
      <c r="H24" s="72" t="s">
        <v>154</v>
      </c>
      <c r="I24" s="60">
        <f>[2]Cargos!D6</f>
        <v>2283.56</v>
      </c>
      <c r="J24" s="56"/>
      <c r="K24" s="56"/>
      <c r="L24" s="56"/>
      <c r="M24" s="56"/>
    </row>
    <row r="25" spans="2:13" s="57" customFormat="1" ht="20.100000000000001" customHeight="1" x14ac:dyDescent="0.25">
      <c r="B25" s="140"/>
      <c r="C25" s="69" t="s">
        <v>155</v>
      </c>
      <c r="D25" s="70">
        <f>[1]Cargos!C11</f>
        <v>6</v>
      </c>
      <c r="E25" s="71"/>
      <c r="F25" s="71">
        <f t="shared" si="0"/>
        <v>3933.5246038486598</v>
      </c>
      <c r="G25" s="71">
        <f>RECEPCIONISTA!D102</f>
        <v>23601.147623091958</v>
      </c>
      <c r="H25" s="72" t="s">
        <v>149</v>
      </c>
      <c r="I25" s="60">
        <f>[2]Cargos!D7</f>
        <v>2037.91</v>
      </c>
      <c r="J25" s="56"/>
      <c r="K25" s="56"/>
      <c r="L25" s="56"/>
      <c r="M25" s="56"/>
    </row>
    <row r="26" spans="2:13" s="57" customFormat="1" ht="20.100000000000001" customHeight="1" x14ac:dyDescent="0.25">
      <c r="B26" s="140"/>
      <c r="C26" s="69" t="s">
        <v>156</v>
      </c>
      <c r="D26" s="70">
        <f>[1]Cargos!C12</f>
        <v>2</v>
      </c>
      <c r="E26" s="71"/>
      <c r="F26" s="71">
        <f t="shared" si="0"/>
        <v>5202.1202476157168</v>
      </c>
      <c r="G26" s="71">
        <f>TELEFONISTA!D102</f>
        <v>10404.240495231434</v>
      </c>
      <c r="H26" s="72" t="s">
        <v>149</v>
      </c>
      <c r="I26" s="60">
        <f>[2]Cargos!D8</f>
        <v>1571.14</v>
      </c>
      <c r="J26" s="56"/>
      <c r="K26" s="56"/>
      <c r="L26" s="56"/>
      <c r="M26" s="56"/>
    </row>
    <row r="27" spans="2:13" s="57" customFormat="1" ht="20.100000000000001" customHeight="1" x14ac:dyDescent="0.25">
      <c r="B27" s="140"/>
      <c r="C27" s="69" t="s">
        <v>157</v>
      </c>
      <c r="D27" s="70">
        <f>[1]Cargos!C13</f>
        <v>4</v>
      </c>
      <c r="E27" s="71" t="e">
        <f>#REF!</f>
        <v>#REF!</v>
      </c>
      <c r="F27" s="71">
        <f t="shared" si="0"/>
        <v>4588.7511461681843</v>
      </c>
      <c r="G27" s="71">
        <f>'VIGIA DIURNO'!D102</f>
        <v>18355.004584672737</v>
      </c>
      <c r="H27" s="72" t="s">
        <v>149</v>
      </c>
      <c r="I27" s="60">
        <f>[2]Cargos!D9</f>
        <v>1194</v>
      </c>
      <c r="J27" s="56"/>
      <c r="K27" s="56"/>
      <c r="L27" s="56"/>
      <c r="M27" s="56"/>
    </row>
    <row r="28" spans="2:13" s="57" customFormat="1" ht="20.100000000000001" customHeight="1" x14ac:dyDescent="0.25">
      <c r="B28" s="140"/>
      <c r="C28" s="69" t="s">
        <v>158</v>
      </c>
      <c r="D28" s="70">
        <f>[1]Cargos!C14</f>
        <v>4</v>
      </c>
      <c r="E28" s="71"/>
      <c r="F28" s="71">
        <f t="shared" si="0"/>
        <v>5202.1202476157168</v>
      </c>
      <c r="G28" s="71">
        <f>'VIGIA NOTURNO'!D102</f>
        <v>20808.480990462867</v>
      </c>
      <c r="H28" s="72" t="s">
        <v>149</v>
      </c>
      <c r="I28" s="60">
        <f>[2]Cargos!D10</f>
        <v>1335.29</v>
      </c>
      <c r="J28" s="56"/>
      <c r="K28" s="56"/>
      <c r="L28" s="56"/>
      <c r="M28" s="56"/>
    </row>
    <row r="29" spans="2:13" s="57" customFormat="1" ht="20.100000000000001" customHeight="1" x14ac:dyDescent="0.25">
      <c r="B29" s="140"/>
      <c r="C29" s="69" t="s">
        <v>159</v>
      </c>
      <c r="D29" s="70">
        <f>[1]Cargos!C15</f>
        <v>2</v>
      </c>
      <c r="E29" s="71"/>
      <c r="F29" s="71">
        <f t="shared" si="0"/>
        <v>3753.4987032889803</v>
      </c>
      <c r="G29" s="71">
        <f>PORTEIRO!D103</f>
        <v>7506.9974065779606</v>
      </c>
      <c r="H29" s="72" t="s">
        <v>149</v>
      </c>
      <c r="I29" s="60">
        <f>[2]Cargos!D11</f>
        <v>2037.91</v>
      </c>
      <c r="J29" s="56"/>
      <c r="K29" s="56"/>
      <c r="L29" s="56"/>
      <c r="M29" s="56"/>
    </row>
    <row r="30" spans="2:13" s="57" customFormat="1" ht="20.100000000000001" customHeight="1" x14ac:dyDescent="0.25">
      <c r="B30" s="141"/>
      <c r="C30" s="142" t="s">
        <v>160</v>
      </c>
      <c r="D30" s="143"/>
      <c r="E30" s="143"/>
      <c r="F30" s="144"/>
      <c r="G30" s="75"/>
      <c r="H30" s="72"/>
      <c r="I30" s="60"/>
      <c r="J30" s="56"/>
      <c r="K30" s="56"/>
      <c r="L30" s="56"/>
      <c r="M30" s="56"/>
    </row>
    <row r="31" spans="2:13" s="81" customFormat="1" ht="20.100000000000001" customHeight="1" x14ac:dyDescent="0.25">
      <c r="B31" s="145" t="s">
        <v>84</v>
      </c>
      <c r="C31" s="145"/>
      <c r="D31" s="76">
        <f>SUM(D20:D29)</f>
        <v>40</v>
      </c>
      <c r="E31" s="77"/>
      <c r="F31" s="77"/>
      <c r="G31" s="77">
        <f>TRUNC(SUM(G20:G30),2)</f>
        <v>184869.11</v>
      </c>
      <c r="H31" s="78"/>
      <c r="I31" s="79"/>
      <c r="J31" s="80"/>
      <c r="K31" s="80"/>
      <c r="L31" s="80"/>
      <c r="M31" s="80"/>
    </row>
    <row r="32" spans="2:13" s="81" customFormat="1" ht="20.100000000000001" customHeight="1" x14ac:dyDescent="0.25">
      <c r="B32" s="146" t="s">
        <v>161</v>
      </c>
      <c r="C32" s="146"/>
      <c r="D32" s="146"/>
      <c r="E32" s="146"/>
      <c r="F32" s="146"/>
      <c r="G32" s="77">
        <f>G31*12</f>
        <v>2218429.3199999998</v>
      </c>
      <c r="H32" s="78"/>
      <c r="I32" s="79"/>
      <c r="J32" s="80"/>
      <c r="K32" s="80"/>
      <c r="L32" s="80"/>
      <c r="M32" s="80"/>
    </row>
    <row r="33" spans="2:8" x14ac:dyDescent="0.25"/>
    <row r="34" spans="2:8" ht="31.5" customHeight="1" x14ac:dyDescent="0.25">
      <c r="B34" s="148" t="s">
        <v>190</v>
      </c>
      <c r="C34" s="148"/>
      <c r="D34" s="148"/>
      <c r="E34" s="148"/>
      <c r="F34" s="148"/>
      <c r="G34" s="148"/>
      <c r="H34" s="148"/>
    </row>
    <row r="35" spans="2:8" ht="11.25" customHeight="1" x14ac:dyDescent="0.25"/>
    <row r="36" spans="2:8" ht="63.75" customHeight="1" x14ac:dyDescent="0.25">
      <c r="B36" s="148" t="s">
        <v>191</v>
      </c>
      <c r="C36" s="148"/>
      <c r="D36" s="148"/>
      <c r="E36" s="148"/>
      <c r="F36" s="148"/>
      <c r="G36" s="148"/>
      <c r="H36" s="148"/>
    </row>
    <row r="37" spans="2:8" ht="9.75" customHeight="1" x14ac:dyDescent="0.25"/>
    <row r="38" spans="2:8" x14ac:dyDescent="0.25">
      <c r="B38" s="147" t="s">
        <v>165</v>
      </c>
      <c r="C38" s="147"/>
      <c r="D38" s="147"/>
      <c r="E38" s="147"/>
      <c r="F38" s="147"/>
      <c r="G38" s="147"/>
      <c r="H38" s="147"/>
    </row>
    <row r="39" spans="2:8" x14ac:dyDescent="0.25">
      <c r="B39" s="147" t="s">
        <v>166</v>
      </c>
      <c r="C39" s="147"/>
      <c r="D39" s="147"/>
      <c r="E39" s="147"/>
      <c r="F39" s="147"/>
      <c r="G39" s="147"/>
      <c r="H39" s="147"/>
    </row>
    <row r="40" spans="2:8" ht="9" customHeight="1" x14ac:dyDescent="0.25"/>
    <row r="41" spans="2:8" ht="33.75" customHeight="1" x14ac:dyDescent="0.25">
      <c r="B41" s="148" t="s">
        <v>188</v>
      </c>
      <c r="C41" s="148"/>
      <c r="D41" s="148"/>
      <c r="E41" s="148"/>
      <c r="F41" s="148"/>
      <c r="G41" s="148"/>
      <c r="H41" s="148"/>
    </row>
    <row r="42" spans="2:8" ht="10.5" customHeight="1" x14ac:dyDescent="0.25"/>
    <row r="43" spans="2:8" ht="46.5" customHeight="1" x14ac:dyDescent="0.25">
      <c r="B43" s="148" t="s">
        <v>189</v>
      </c>
      <c r="C43" s="148"/>
      <c r="D43" s="148"/>
      <c r="E43" s="148"/>
      <c r="F43" s="148"/>
      <c r="G43" s="148"/>
      <c r="H43" s="148"/>
    </row>
    <row r="44" spans="2:8" ht="10.5" customHeight="1" x14ac:dyDescent="0.25"/>
    <row r="45" spans="2:8" x14ac:dyDescent="0.25">
      <c r="B45" s="147" t="s">
        <v>162</v>
      </c>
      <c r="C45" s="147"/>
      <c r="D45" s="147"/>
      <c r="E45" s="147"/>
      <c r="F45" s="147"/>
      <c r="G45" s="147"/>
      <c r="H45" s="147"/>
    </row>
    <row r="46" spans="2:8" ht="11.25" customHeight="1" x14ac:dyDescent="0.25"/>
    <row r="47" spans="2:8" x14ac:dyDescent="0.25">
      <c r="B47" s="147" t="s">
        <v>163</v>
      </c>
      <c r="C47" s="147"/>
      <c r="D47" s="147"/>
      <c r="E47" s="147"/>
      <c r="F47" s="147"/>
      <c r="G47" s="147"/>
      <c r="H47" s="147"/>
    </row>
    <row r="48" spans="2:8" ht="9" customHeight="1" x14ac:dyDescent="0.25"/>
    <row r="49" spans="2:8" x14ac:dyDescent="0.25">
      <c r="B49" s="82"/>
      <c r="C49" s="83"/>
    </row>
    <row r="50" spans="2:8" x14ac:dyDescent="0.25">
      <c r="B50" s="147" t="s">
        <v>164</v>
      </c>
      <c r="C50" s="147"/>
      <c r="D50" s="147"/>
      <c r="E50" s="147"/>
      <c r="F50" s="147"/>
      <c r="G50" s="147"/>
      <c r="H50" s="147"/>
    </row>
    <row r="51" spans="2:8" ht="17.25" customHeight="1" x14ac:dyDescent="0.25"/>
  </sheetData>
  <sheetProtection algorithmName="SHA-512" hashValue="OOjrHaVf+MjC22IsVEL9GhdeCcbLrwFFM7Tt9jaTEMH6/mdIcpxwwox2L5b3bG3nhf8zoStapfoK4gjcajjQTQ==" saltValue="X9VFHmkdKiHPnrRaeBKFoA==" spinCount="100000" sheet="1" objects="1" scenarios="1"/>
  <mergeCells count="32">
    <mergeCell ref="B20:B30"/>
    <mergeCell ref="C30:F30"/>
    <mergeCell ref="B31:C31"/>
    <mergeCell ref="B32:F32"/>
    <mergeCell ref="B50:H50"/>
    <mergeCell ref="B38:H38"/>
    <mergeCell ref="B39:H39"/>
    <mergeCell ref="B34:H34"/>
    <mergeCell ref="B36:H36"/>
    <mergeCell ref="B41:H41"/>
    <mergeCell ref="B43:H43"/>
    <mergeCell ref="B45:H45"/>
    <mergeCell ref="B47:H47"/>
    <mergeCell ref="K18:M18"/>
    <mergeCell ref="B14:D14"/>
    <mergeCell ref="F14:H14"/>
    <mergeCell ref="B15:D15"/>
    <mergeCell ref="F15:H15"/>
    <mergeCell ref="I17:I18"/>
    <mergeCell ref="J17:J18"/>
    <mergeCell ref="B18:H18"/>
    <mergeCell ref="B5:J5"/>
    <mergeCell ref="B6:J6"/>
    <mergeCell ref="B7:J7"/>
    <mergeCell ref="B16:D16"/>
    <mergeCell ref="F16:H16"/>
    <mergeCell ref="B10:H10"/>
    <mergeCell ref="B11:D11"/>
    <mergeCell ref="B13:H13"/>
    <mergeCell ref="F12:H12"/>
    <mergeCell ref="F11:H11"/>
    <mergeCell ref="B12:D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2F57F-6387-45E1-A55C-015273E8D6C3}">
  <sheetPr>
    <tabColor theme="8" tint="0.39997558519241921"/>
  </sheetPr>
  <dimension ref="A1:E103"/>
  <sheetViews>
    <sheetView topLeftCell="A85" zoomScaleNormal="100" workbookViewId="0">
      <selection activeCell="E90" sqref="E90"/>
    </sheetView>
  </sheetViews>
  <sheetFormatPr defaultColWidth="0" defaultRowHeight="15" zeroHeight="1" x14ac:dyDescent="0.25"/>
  <cols>
    <col min="1" max="1" width="8.85546875" customWidth="1"/>
    <col min="2" max="2" width="42.85546875" customWidth="1"/>
    <col min="3" max="3" width="8.7109375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118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02"/>
      <c r="B4" s="103"/>
      <c r="C4" s="105" t="s">
        <v>10</v>
      </c>
      <c r="D4" s="106" t="s">
        <v>11</v>
      </c>
    </row>
    <row r="5" spans="1:4" x14ac:dyDescent="0.25">
      <c r="A5" s="102" t="s">
        <v>12</v>
      </c>
      <c r="B5" s="103" t="s">
        <v>13</v>
      </c>
      <c r="C5" s="102">
        <f>Cargos!D12</f>
        <v>6</v>
      </c>
      <c r="D5" s="100">
        <f>(Cargos!E12)*C5</f>
        <v>10690.02</v>
      </c>
    </row>
    <row r="6" spans="1:4" x14ac:dyDescent="0.25">
      <c r="A6" s="102" t="s">
        <v>14</v>
      </c>
      <c r="B6" s="103" t="s">
        <v>15</v>
      </c>
      <c r="C6" s="102"/>
      <c r="D6" s="100">
        <f>(Cargos!G12*C5)</f>
        <v>0</v>
      </c>
    </row>
    <row r="7" spans="1:4" x14ac:dyDescent="0.25">
      <c r="A7" s="102" t="s">
        <v>16</v>
      </c>
      <c r="B7" s="103" t="s">
        <v>17</v>
      </c>
      <c r="C7" s="102"/>
      <c r="D7" s="100">
        <f>(Cargos!H12*C5)</f>
        <v>0</v>
      </c>
    </row>
    <row r="8" spans="1:4" x14ac:dyDescent="0.25">
      <c r="A8" s="102" t="s">
        <v>18</v>
      </c>
      <c r="B8" s="103" t="s">
        <v>19</v>
      </c>
      <c r="C8" s="102"/>
      <c r="D8" s="100">
        <f>(Cargos!F12*C5)</f>
        <v>0</v>
      </c>
    </row>
    <row r="9" spans="1:4" x14ac:dyDescent="0.25">
      <c r="A9" s="102" t="s">
        <v>20</v>
      </c>
      <c r="B9" s="103" t="s">
        <v>21</v>
      </c>
      <c r="C9" s="102"/>
      <c r="D9" s="100"/>
    </row>
    <row r="10" spans="1:4" x14ac:dyDescent="0.25">
      <c r="A10" s="102" t="s">
        <v>22</v>
      </c>
      <c r="B10" s="103" t="s">
        <v>23</v>
      </c>
      <c r="C10" s="102"/>
      <c r="D10" s="100">
        <f>(Cargos!I12*C5)</f>
        <v>0</v>
      </c>
    </row>
    <row r="11" spans="1:4" x14ac:dyDescent="0.25">
      <c r="A11" s="102" t="s">
        <v>24</v>
      </c>
      <c r="B11" s="103" t="s">
        <v>25</v>
      </c>
      <c r="C11" s="102"/>
      <c r="D11" s="100">
        <f>(D5*6%)+(D17*C5)/10</f>
        <v>1008.3132000000001</v>
      </c>
    </row>
    <row r="12" spans="1:4" x14ac:dyDescent="0.25">
      <c r="A12" s="51"/>
      <c r="B12" s="93" t="s">
        <v>26</v>
      </c>
      <c r="C12" s="52"/>
      <c r="D12" s="94">
        <f>SUM(D5:D10)-D11</f>
        <v>9681.7067999999999</v>
      </c>
    </row>
    <row r="13" spans="1:4" x14ac:dyDescent="0.25">
      <c r="A13" s="51"/>
      <c r="B13" s="52"/>
      <c r="C13" s="52"/>
      <c r="D13" s="95"/>
    </row>
    <row r="14" spans="1:4" x14ac:dyDescent="0.25">
      <c r="A14" s="51"/>
      <c r="B14" s="104" t="s">
        <v>27</v>
      </c>
      <c r="C14" s="52"/>
      <c r="D14" s="95"/>
    </row>
    <row r="15" spans="1:4" x14ac:dyDescent="0.25">
      <c r="A15" s="102"/>
      <c r="B15" s="103"/>
      <c r="C15" s="102" t="s">
        <v>10</v>
      </c>
      <c r="D15" s="100" t="s">
        <v>11</v>
      </c>
    </row>
    <row r="16" spans="1:4" x14ac:dyDescent="0.25">
      <c r="A16" s="102" t="s">
        <v>12</v>
      </c>
      <c r="B16" s="103" t="s">
        <v>28</v>
      </c>
      <c r="C16" s="102">
        <v>42</v>
      </c>
      <c r="D16" s="100">
        <f>5.18*C16</f>
        <v>217.56</v>
      </c>
    </row>
    <row r="17" spans="1:4" x14ac:dyDescent="0.25">
      <c r="A17" s="102" t="s">
        <v>14</v>
      </c>
      <c r="B17" s="103" t="s">
        <v>29</v>
      </c>
      <c r="C17" s="102">
        <v>21</v>
      </c>
      <c r="D17" s="100">
        <f>29.12*C17</f>
        <v>611.52</v>
      </c>
    </row>
    <row r="18" spans="1:4" x14ac:dyDescent="0.25">
      <c r="A18" s="102" t="s">
        <v>16</v>
      </c>
      <c r="B18" s="103" t="s">
        <v>30</v>
      </c>
      <c r="C18" s="102"/>
      <c r="D18" s="100"/>
    </row>
    <row r="19" spans="1:4" x14ac:dyDescent="0.25">
      <c r="A19" s="102" t="s">
        <v>18</v>
      </c>
      <c r="B19" s="103" t="s">
        <v>31</v>
      </c>
      <c r="C19" s="102"/>
      <c r="D19" s="100"/>
    </row>
    <row r="20" spans="1:4" x14ac:dyDescent="0.25">
      <c r="A20" s="102" t="s">
        <v>32</v>
      </c>
      <c r="B20" s="103" t="s">
        <v>33</v>
      </c>
      <c r="C20" s="102"/>
      <c r="D20" s="100"/>
    </row>
    <row r="21" spans="1:4" x14ac:dyDescent="0.25">
      <c r="A21" s="102" t="s">
        <v>34</v>
      </c>
      <c r="B21" s="103" t="s">
        <v>35</v>
      </c>
      <c r="C21" s="102"/>
      <c r="D21" s="100"/>
    </row>
    <row r="22" spans="1:4" x14ac:dyDescent="0.25">
      <c r="A22" s="51"/>
      <c r="B22" s="93" t="s">
        <v>26</v>
      </c>
      <c r="C22" s="52"/>
      <c r="D22" s="94">
        <f>C5*(D16+D17)</f>
        <v>4974.4799999999996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6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16"/>
      <c r="B30" s="5" t="s">
        <v>26</v>
      </c>
      <c r="D30" s="6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1936.3413600000001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145.22560199999998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96.817068000000006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19.363413600000001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242.04267000000002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774.53654400000005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290.45120399999996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58.090240800000004</v>
      </c>
    </row>
    <row r="42" spans="1:4" x14ac:dyDescent="0.25">
      <c r="A42" s="51"/>
      <c r="B42" s="93" t="s">
        <v>52</v>
      </c>
      <c r="C42" s="52"/>
      <c r="D42" s="94">
        <f>SUM(D34:D41)</f>
        <v>3562.8681023999998</v>
      </c>
    </row>
    <row r="43" spans="1:4" x14ac:dyDescent="0.25">
      <c r="A43" s="51"/>
      <c r="B43" s="52"/>
      <c r="C43" s="52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806.48617644000001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404.69534423999994</v>
      </c>
    </row>
    <row r="47" spans="1:4" x14ac:dyDescent="0.25">
      <c r="A47" s="51"/>
      <c r="B47" s="93" t="s">
        <v>57</v>
      </c>
      <c r="C47" s="52"/>
      <c r="D47" s="94">
        <f>SUM(D45:D46)</f>
        <v>1211.1815206799999</v>
      </c>
    </row>
    <row r="48" spans="1:4" x14ac:dyDescent="0.25">
      <c r="A48" s="51"/>
      <c r="B48" s="52"/>
      <c r="C48" s="52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9.6817068000000006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0.96817068000000006</v>
      </c>
    </row>
    <row r="52" spans="1:4" x14ac:dyDescent="0.25">
      <c r="A52" s="51"/>
      <c r="B52" s="93" t="s">
        <v>61</v>
      </c>
      <c r="C52" s="52"/>
      <c r="D52" s="94">
        <f>SUM(D50:D51)</f>
        <v>10.649877480000001</v>
      </c>
    </row>
    <row r="53" spans="1:4" x14ac:dyDescent="0.25">
      <c r="A53" s="51"/>
      <c r="B53" s="52"/>
      <c r="C53" s="52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40.663168559999995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2.9045120399999997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208.15669619999997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187.82511192000001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68.740118280000004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208.15669619999997</v>
      </c>
    </row>
    <row r="61" spans="1:4" x14ac:dyDescent="0.25">
      <c r="A61" s="51"/>
      <c r="B61" s="93" t="s">
        <v>68</v>
      </c>
      <c r="C61" s="52"/>
      <c r="D61" s="94">
        <f>SUM(D55:D60)</f>
        <v>716.44630319999999</v>
      </c>
    </row>
    <row r="62" spans="1:4" x14ac:dyDescent="0.25">
      <c r="A62" s="51"/>
      <c r="B62" s="52"/>
      <c r="C62" s="52"/>
      <c r="D62" s="95"/>
    </row>
    <row r="63" spans="1:4" ht="30" x14ac:dyDescent="0.25">
      <c r="A63" s="105" t="s">
        <v>69</v>
      </c>
      <c r="B63" s="121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878.61489210000002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160.71633288000001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7.7453654400000005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70.676459640000004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26.140608360000002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1143.8936584200003</v>
      </c>
    </row>
    <row r="71" spans="1:4" x14ac:dyDescent="0.25">
      <c r="A71" s="51"/>
      <c r="B71" s="93" t="s">
        <v>56</v>
      </c>
      <c r="C71" s="52"/>
      <c r="D71" s="94">
        <f>D70*36.8%</f>
        <v>420.95286629856008</v>
      </c>
    </row>
    <row r="72" spans="1:4" x14ac:dyDescent="0.25">
      <c r="A72" s="51"/>
      <c r="B72" s="93" t="s">
        <v>77</v>
      </c>
      <c r="C72" s="52"/>
      <c r="D72" s="94">
        <f>SUM(D70:D71)</f>
        <v>1564.8465247185604</v>
      </c>
    </row>
    <row r="73" spans="1:4" x14ac:dyDescent="0.25">
      <c r="A73" s="51"/>
      <c r="B73" s="52"/>
      <c r="C73" s="52"/>
      <c r="D73" s="95"/>
    </row>
    <row r="74" spans="1:4" ht="28.5" customHeight="1" x14ac:dyDescent="0.25">
      <c r="A74" s="167" t="s">
        <v>187</v>
      </c>
      <c r="B74" s="168"/>
      <c r="C74" s="169"/>
      <c r="D74" s="3" t="s">
        <v>11</v>
      </c>
    </row>
    <row r="75" spans="1:4" x14ac:dyDescent="0.25">
      <c r="A75" s="17" t="s">
        <v>42</v>
      </c>
      <c r="B75" s="21" t="s">
        <v>78</v>
      </c>
      <c r="C75" s="22"/>
      <c r="D75" s="7">
        <f>D42</f>
        <v>3562.8681023999998</v>
      </c>
    </row>
    <row r="76" spans="1:4" x14ac:dyDescent="0.25">
      <c r="A76" s="17" t="s">
        <v>53</v>
      </c>
      <c r="B76" s="21" t="s">
        <v>79</v>
      </c>
      <c r="C76" s="22"/>
      <c r="D76" s="7">
        <f>D47</f>
        <v>1211.1815206799999</v>
      </c>
    </row>
    <row r="77" spans="1:4" x14ac:dyDescent="0.25">
      <c r="A77" s="17" t="s">
        <v>58</v>
      </c>
      <c r="B77" s="21" t="s">
        <v>80</v>
      </c>
      <c r="C77" s="22"/>
      <c r="D77" s="7">
        <f>D52</f>
        <v>10.649877480000001</v>
      </c>
    </row>
    <row r="78" spans="1:4" x14ac:dyDescent="0.25">
      <c r="A78" s="17" t="s">
        <v>62</v>
      </c>
      <c r="B78" s="21" t="s">
        <v>81</v>
      </c>
      <c r="C78" s="22"/>
      <c r="D78" s="7">
        <f>D61</f>
        <v>716.44630319999999</v>
      </c>
    </row>
    <row r="79" spans="1:4" x14ac:dyDescent="0.25">
      <c r="A79" s="17" t="s">
        <v>69</v>
      </c>
      <c r="B79" s="21" t="s">
        <v>82</v>
      </c>
      <c r="C79" s="22"/>
      <c r="D79" s="7">
        <f>D72</f>
        <v>1564.8465247185604</v>
      </c>
    </row>
    <row r="80" spans="1:4" x14ac:dyDescent="0.25">
      <c r="A80" s="17" t="s">
        <v>83</v>
      </c>
      <c r="B80" s="21" t="s">
        <v>35</v>
      </c>
      <c r="C80" s="22"/>
      <c r="D80" s="7"/>
    </row>
    <row r="81" spans="1:4" x14ac:dyDescent="0.25">
      <c r="A81" s="51"/>
      <c r="B81" s="93" t="s">
        <v>84</v>
      </c>
      <c r="C81" s="52"/>
      <c r="D81" s="109">
        <f>SUM(D75:D80)</f>
        <v>7065.9923284785609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21722.179128478561</v>
      </c>
    </row>
    <row r="84" spans="1:4" x14ac:dyDescent="0.25">
      <c r="A84" s="51"/>
      <c r="B84" s="52"/>
      <c r="C84" s="52"/>
      <c r="D84" s="95"/>
    </row>
    <row r="85" spans="1:4" ht="30" x14ac:dyDescent="0.25">
      <c r="A85" s="17"/>
      <c r="B85" s="14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141.19416433511066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651.66537385435686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1086.108956423928</v>
      </c>
    </row>
    <row r="92" spans="1:4" x14ac:dyDescent="0.25">
      <c r="A92" s="51"/>
      <c r="B92" s="93" t="s">
        <v>84</v>
      </c>
      <c r="C92" s="52"/>
      <c r="D92" s="94">
        <f>SUM(D86:D91)</f>
        <v>1878.9684946133955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52"/>
      <c r="C94" s="52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99" t="s">
        <v>94</v>
      </c>
      <c r="C96" s="97"/>
      <c r="D96" s="100">
        <f>D12</f>
        <v>9681.7067999999999</v>
      </c>
    </row>
    <row r="97" spans="1:4" x14ac:dyDescent="0.25">
      <c r="A97" s="51"/>
      <c r="B97" s="99" t="s">
        <v>95</v>
      </c>
      <c r="C97" s="97"/>
      <c r="D97" s="100">
        <f>D22</f>
        <v>4974.4799999999996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7065.9923284785609</v>
      </c>
    </row>
    <row r="100" spans="1:4" x14ac:dyDescent="0.25">
      <c r="A100" s="51"/>
      <c r="B100" s="99" t="s">
        <v>98</v>
      </c>
      <c r="C100" s="97"/>
      <c r="D100" s="100">
        <f>SUM(D96:D99)</f>
        <v>21722.179128478561</v>
      </c>
    </row>
    <row r="101" spans="1:4" x14ac:dyDescent="0.25">
      <c r="A101" s="51"/>
      <c r="B101" s="99" t="s">
        <v>99</v>
      </c>
      <c r="C101" s="97"/>
      <c r="D101" s="100">
        <f>D92</f>
        <v>1878.9684946133955</v>
      </c>
    </row>
    <row r="102" spans="1:4" x14ac:dyDescent="0.25">
      <c r="A102" s="51"/>
      <c r="B102" s="101" t="s">
        <v>84</v>
      </c>
      <c r="C102" s="83"/>
      <c r="D102" s="100">
        <f>SUM(D100:D101)</f>
        <v>23601.147623091958</v>
      </c>
    </row>
    <row r="103" spans="1:4" x14ac:dyDescent="0.25">
      <c r="A103" s="52"/>
      <c r="B103" s="52"/>
      <c r="C103" s="52"/>
      <c r="D103" s="52"/>
    </row>
  </sheetData>
  <sheetProtection algorithmName="SHA-512" hashValue="PowyHUreXiBzptS72+MsVwjfQuJkRx/E33V+vA1v0gL4DsUhMpCdvoWMUqV0a1EsqSWRjMdUNnYCpMo04R/dYA==" saltValue="bqmez1bRiSTeFzPOMVOLEA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4F35-C251-4421-BB7A-CC2789719232}">
  <sheetPr>
    <tabColor theme="9" tint="0.39997558519241921"/>
  </sheetPr>
  <dimension ref="A1:E103"/>
  <sheetViews>
    <sheetView zoomScaleNormal="100" workbookViewId="0">
      <selection activeCell="D12" sqref="D12"/>
    </sheetView>
  </sheetViews>
  <sheetFormatPr defaultColWidth="0" defaultRowHeight="15" zeroHeight="1" x14ac:dyDescent="0.25"/>
  <cols>
    <col min="1" max="1" width="8.85546875" customWidth="1"/>
    <col min="2" max="2" width="42.140625" customWidth="1"/>
    <col min="3" max="3" width="8.7109375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117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7"/>
      <c r="B4" s="18"/>
      <c r="C4" s="19" t="s">
        <v>10</v>
      </c>
      <c r="D4" s="3" t="s">
        <v>11</v>
      </c>
    </row>
    <row r="5" spans="1:4" x14ac:dyDescent="0.25">
      <c r="A5" s="17" t="s">
        <v>12</v>
      </c>
      <c r="B5" s="18" t="s">
        <v>13</v>
      </c>
      <c r="C5" s="17">
        <f>Cargos!D13</f>
        <v>2</v>
      </c>
      <c r="D5" s="4">
        <f>(Cargos!E15)*C5</f>
        <v>3263.54</v>
      </c>
    </row>
    <row r="6" spans="1:4" x14ac:dyDescent="0.25">
      <c r="A6" s="17" t="s">
        <v>14</v>
      </c>
      <c r="B6" s="18" t="s">
        <v>15</v>
      </c>
      <c r="C6" s="17"/>
      <c r="D6" s="4">
        <f>(Cargos!G15*C5)</f>
        <v>979.0619999999999</v>
      </c>
    </row>
    <row r="7" spans="1:4" x14ac:dyDescent="0.25">
      <c r="A7" s="17" t="s">
        <v>16</v>
      </c>
      <c r="B7" s="18" t="s">
        <v>17</v>
      </c>
      <c r="C7" s="17"/>
      <c r="D7" s="4">
        <f>(Cargos!H15*C5)</f>
        <v>0</v>
      </c>
    </row>
    <row r="8" spans="1:4" x14ac:dyDescent="0.25">
      <c r="A8" s="17" t="s">
        <v>18</v>
      </c>
      <c r="B8" s="18" t="s">
        <v>19</v>
      </c>
      <c r="C8" s="17"/>
      <c r="D8" s="4">
        <f>(Cargos!F15*C5)</f>
        <v>652.70800000000008</v>
      </c>
    </row>
    <row r="9" spans="1:4" x14ac:dyDescent="0.25">
      <c r="A9" s="17" t="s">
        <v>20</v>
      </c>
      <c r="B9" s="18" t="s">
        <v>21</v>
      </c>
      <c r="C9" s="17"/>
      <c r="D9" s="4"/>
    </row>
    <row r="10" spans="1:4" x14ac:dyDescent="0.25">
      <c r="A10" s="17" t="s">
        <v>22</v>
      </c>
      <c r="B10" s="18" t="s">
        <v>23</v>
      </c>
      <c r="C10" s="17"/>
      <c r="D10" s="4">
        <f>(Cargos!I15*C5)</f>
        <v>0</v>
      </c>
    </row>
    <row r="11" spans="1:4" x14ac:dyDescent="0.25">
      <c r="A11" s="17" t="s">
        <v>24</v>
      </c>
      <c r="B11" s="18" t="s">
        <v>25</v>
      </c>
      <c r="C11" s="17"/>
      <c r="D11" s="4">
        <f>(D5*6%)+(D17*C5)/10</f>
        <v>318.1164</v>
      </c>
    </row>
    <row r="12" spans="1:4" x14ac:dyDescent="0.25">
      <c r="A12" s="51"/>
      <c r="B12" s="93" t="s">
        <v>26</v>
      </c>
      <c r="C12" s="52"/>
      <c r="D12" s="94">
        <f>SUM(D5:D10)-D11</f>
        <v>4577.1935999999996</v>
      </c>
    </row>
    <row r="13" spans="1:4" x14ac:dyDescent="0.25">
      <c r="A13" s="51"/>
      <c r="B13" s="52"/>
      <c r="C13" s="52"/>
      <c r="D13" s="95"/>
    </row>
    <row r="14" spans="1:4" x14ac:dyDescent="0.25">
      <c r="A14" s="16"/>
      <c r="B14" s="1" t="s">
        <v>27</v>
      </c>
      <c r="D14" s="2"/>
    </row>
    <row r="15" spans="1:4" x14ac:dyDescent="0.25">
      <c r="A15" s="17"/>
      <c r="B15" s="18"/>
      <c r="C15" s="17" t="s">
        <v>10</v>
      </c>
      <c r="D15" s="4" t="s">
        <v>11</v>
      </c>
    </row>
    <row r="16" spans="1:4" x14ac:dyDescent="0.25">
      <c r="A16" s="17" t="s">
        <v>12</v>
      </c>
      <c r="B16" s="18" t="s">
        <v>28</v>
      </c>
      <c r="C16" s="17">
        <v>42</v>
      </c>
      <c r="D16" s="4">
        <f>5.18*C16</f>
        <v>217.56</v>
      </c>
    </row>
    <row r="17" spans="1:4" x14ac:dyDescent="0.25">
      <c r="A17" s="17" t="s">
        <v>14</v>
      </c>
      <c r="B17" s="18" t="s">
        <v>29</v>
      </c>
      <c r="C17" s="17">
        <v>21</v>
      </c>
      <c r="D17" s="4">
        <f>29.12*C17</f>
        <v>611.52</v>
      </c>
    </row>
    <row r="18" spans="1:4" x14ac:dyDescent="0.25">
      <c r="A18" s="17" t="s">
        <v>16</v>
      </c>
      <c r="B18" s="18" t="s">
        <v>30</v>
      </c>
      <c r="C18" s="17"/>
      <c r="D18" s="4"/>
    </row>
    <row r="19" spans="1:4" x14ac:dyDescent="0.25">
      <c r="A19" s="17" t="s">
        <v>18</v>
      </c>
      <c r="B19" s="18" t="s">
        <v>31</v>
      </c>
      <c r="C19" s="17"/>
      <c r="D19" s="4"/>
    </row>
    <row r="20" spans="1:4" x14ac:dyDescent="0.25">
      <c r="A20" s="17" t="s">
        <v>32</v>
      </c>
      <c r="B20" s="18" t="s">
        <v>33</v>
      </c>
      <c r="C20" s="17"/>
      <c r="D20" s="4"/>
    </row>
    <row r="21" spans="1:4" x14ac:dyDescent="0.25">
      <c r="A21" s="17" t="s">
        <v>34</v>
      </c>
      <c r="B21" s="18" t="s">
        <v>35</v>
      </c>
      <c r="C21" s="17"/>
      <c r="D21" s="4"/>
    </row>
    <row r="22" spans="1:4" x14ac:dyDescent="0.25">
      <c r="A22" s="51"/>
      <c r="B22" s="93" t="s">
        <v>26</v>
      </c>
      <c r="C22" s="52"/>
      <c r="D22" s="94">
        <f>C5*(D16+D17)</f>
        <v>1658.1599999999999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2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51"/>
      <c r="B30" s="93" t="s">
        <v>26</v>
      </c>
      <c r="C30" s="52"/>
      <c r="D30" s="94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915.43871999999999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68.657903999999988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45.771935999999997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9.1543871999999986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114.42984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366.17548799999997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137.31580799999998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27.463161599999999</v>
      </c>
    </row>
    <row r="42" spans="1:4" x14ac:dyDescent="0.25">
      <c r="A42" s="51"/>
      <c r="B42" s="93" t="s">
        <v>52</v>
      </c>
      <c r="C42" s="52"/>
      <c r="D42" s="94">
        <f>SUM(D34:D41)</f>
        <v>1684.4072448000002</v>
      </c>
    </row>
    <row r="43" spans="1:4" x14ac:dyDescent="0.25">
      <c r="A43" s="51"/>
      <c r="B43" s="52"/>
      <c r="C43" s="52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381.28022687999999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191.32669247999996</v>
      </c>
    </row>
    <row r="47" spans="1:4" x14ac:dyDescent="0.25">
      <c r="A47" s="51"/>
      <c r="B47" s="93" t="s">
        <v>57</v>
      </c>
      <c r="C47" s="52"/>
      <c r="D47" s="94">
        <f>SUM(D45:D46)</f>
        <v>572.60691935999989</v>
      </c>
    </row>
    <row r="48" spans="1:4" x14ac:dyDescent="0.25">
      <c r="A48" s="51"/>
      <c r="B48" s="52"/>
      <c r="C48" s="52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4.5771935999999993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0.45771935999999996</v>
      </c>
    </row>
    <row r="52" spans="1:4" x14ac:dyDescent="0.25">
      <c r="A52" s="51"/>
      <c r="B52" s="93" t="s">
        <v>61</v>
      </c>
      <c r="C52" s="52"/>
      <c r="D52" s="94">
        <f>SUM(D50:D51)</f>
        <v>5.0349129599999989</v>
      </c>
    </row>
    <row r="53" spans="1:4" x14ac:dyDescent="0.25">
      <c r="A53" s="51"/>
      <c r="B53" s="52"/>
      <c r="C53" s="52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19.224213119999998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1.3731580799999998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98.409662399999988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88.797555840000001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32.498074559999999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98.409662399999988</v>
      </c>
    </row>
    <row r="61" spans="1:4" x14ac:dyDescent="0.25">
      <c r="A61" s="51"/>
      <c r="B61" s="93" t="s">
        <v>68</v>
      </c>
      <c r="C61" s="52"/>
      <c r="D61" s="94">
        <f>SUM(D55:D60)</f>
        <v>338.71232639999994</v>
      </c>
    </row>
    <row r="62" spans="1:4" x14ac:dyDescent="0.25">
      <c r="A62" s="51"/>
      <c r="B62" s="52"/>
      <c r="C62" s="52"/>
      <c r="D62" s="95"/>
    </row>
    <row r="63" spans="1:4" ht="30" x14ac:dyDescent="0.25">
      <c r="A63" s="105" t="s">
        <v>69</v>
      </c>
      <c r="B63" s="121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415.38031919999997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75.981413759999995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3.6617548799999997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33.413513279999997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12.35842272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540.79542384000001</v>
      </c>
    </row>
    <row r="71" spans="1:4" x14ac:dyDescent="0.25">
      <c r="A71" s="51"/>
      <c r="B71" s="93" t="s">
        <v>56</v>
      </c>
      <c r="C71" s="52"/>
      <c r="D71" s="94">
        <f>D70*36.8%</f>
        <v>199.01271597312001</v>
      </c>
    </row>
    <row r="72" spans="1:4" x14ac:dyDescent="0.25">
      <c r="A72" s="51"/>
      <c r="B72" s="93" t="s">
        <v>77</v>
      </c>
      <c r="C72" s="52"/>
      <c r="D72" s="94">
        <f>SUM(D70:D71)</f>
        <v>739.80813981312008</v>
      </c>
    </row>
    <row r="73" spans="1:4" x14ac:dyDescent="0.25">
      <c r="A73" s="51"/>
      <c r="B73" s="52"/>
      <c r="C73" s="52"/>
      <c r="D73" s="95"/>
    </row>
    <row r="74" spans="1:4" x14ac:dyDescent="0.25">
      <c r="A74" s="164" t="s">
        <v>187</v>
      </c>
      <c r="B74" s="165"/>
      <c r="C74" s="166"/>
      <c r="D74" s="100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1684.4072448000002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572.60691935999989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5.0349129599999989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338.71232639999994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739.80813981312008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C81" s="52"/>
      <c r="D81" s="109">
        <f>SUM(D75:D80)</f>
        <v>3340.5695433331202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9575.9231433331188</v>
      </c>
    </row>
    <row r="84" spans="1:4" x14ac:dyDescent="0.25">
      <c r="A84" s="51"/>
      <c r="B84" s="52"/>
      <c r="C84" s="52"/>
      <c r="D84" s="95"/>
    </row>
    <row r="85" spans="1:4" ht="30" x14ac:dyDescent="0.25">
      <c r="A85" s="17"/>
      <c r="B85" s="14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62.243500431665268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287.27769429999353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478.79615716665597</v>
      </c>
    </row>
    <row r="92" spans="1:4" x14ac:dyDescent="0.25">
      <c r="A92" s="51"/>
      <c r="B92" s="93" t="s">
        <v>84</v>
      </c>
      <c r="C92" s="52"/>
      <c r="D92" s="94">
        <f>SUM(D86:D91)</f>
        <v>828.31735189831477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52"/>
      <c r="C94" s="52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99" t="s">
        <v>94</v>
      </c>
      <c r="C96" s="97"/>
      <c r="D96" s="100">
        <f>D12</f>
        <v>4577.1935999999996</v>
      </c>
    </row>
    <row r="97" spans="1:4" x14ac:dyDescent="0.25">
      <c r="A97" s="51"/>
      <c r="B97" s="99" t="s">
        <v>95</v>
      </c>
      <c r="C97" s="97"/>
      <c r="D97" s="100">
        <f>D22</f>
        <v>1658.1599999999999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3340.5695433331202</v>
      </c>
    </row>
    <row r="100" spans="1:4" x14ac:dyDescent="0.25">
      <c r="A100" s="51"/>
      <c r="B100" s="99" t="s">
        <v>98</v>
      </c>
      <c r="C100" s="97"/>
      <c r="D100" s="100">
        <f>SUM(D96:D99)</f>
        <v>9575.9231433331188</v>
      </c>
    </row>
    <row r="101" spans="1:4" x14ac:dyDescent="0.25">
      <c r="A101" s="51"/>
      <c r="B101" s="99" t="s">
        <v>99</v>
      </c>
      <c r="C101" s="97"/>
      <c r="D101" s="100">
        <f>D92</f>
        <v>828.31735189831477</v>
      </c>
    </row>
    <row r="102" spans="1:4" x14ac:dyDescent="0.25">
      <c r="A102" s="51"/>
      <c r="B102" s="101" t="s">
        <v>84</v>
      </c>
      <c r="C102" s="83"/>
      <c r="D102" s="100">
        <f>SUM(D100:D101)</f>
        <v>10404.240495231434</v>
      </c>
    </row>
    <row r="103" spans="1:4" x14ac:dyDescent="0.25">
      <c r="A103" s="52"/>
      <c r="B103" s="52"/>
      <c r="C103" s="52"/>
      <c r="D103" s="52"/>
    </row>
  </sheetData>
  <sheetProtection algorithmName="SHA-512" hashValue="esRjkNNsqUbsh4akcwNyaV5mB2i+JES7kK2W+5w9QuxhhghNQ+FtrwSh798sOEb0pIICEHtXOU1BGLlUO/dS+Q==" saltValue="et/RKxiHLMecwa2znWlzTQ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5F812-4C5E-4783-ADEA-AFE22FFFD74A}">
  <sheetPr>
    <tabColor theme="7"/>
  </sheetPr>
  <dimension ref="A1:E103"/>
  <sheetViews>
    <sheetView zoomScaleNormal="100" workbookViewId="0">
      <selection activeCell="E4" sqref="E4"/>
    </sheetView>
  </sheetViews>
  <sheetFormatPr defaultColWidth="0" defaultRowHeight="15" zeroHeight="1" x14ac:dyDescent="0.25"/>
  <cols>
    <col min="1" max="1" width="8.85546875" customWidth="1"/>
    <col min="2" max="2" width="44.140625" customWidth="1"/>
    <col min="3" max="3" width="8.7109375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116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7"/>
      <c r="B4" s="18"/>
      <c r="C4" s="19" t="s">
        <v>10</v>
      </c>
      <c r="D4" s="3" t="s">
        <v>11</v>
      </c>
    </row>
    <row r="5" spans="1:4" x14ac:dyDescent="0.25">
      <c r="A5" s="17" t="s">
        <v>12</v>
      </c>
      <c r="B5" s="18" t="s">
        <v>13</v>
      </c>
      <c r="C5" s="17">
        <f>Cargos!D14</f>
        <v>4</v>
      </c>
      <c r="D5" s="4">
        <f>(Cargos!E14)*C5</f>
        <v>6527.08</v>
      </c>
    </row>
    <row r="6" spans="1:4" x14ac:dyDescent="0.25">
      <c r="A6" s="17" t="s">
        <v>14</v>
      </c>
      <c r="B6" s="18" t="s">
        <v>15</v>
      </c>
      <c r="C6" s="17"/>
      <c r="D6" s="4">
        <f>(Cargos!G14*C5)</f>
        <v>1958.1239999999998</v>
      </c>
    </row>
    <row r="7" spans="1:4" x14ac:dyDescent="0.25">
      <c r="A7" s="17" t="s">
        <v>16</v>
      </c>
      <c r="B7" s="18" t="s">
        <v>17</v>
      </c>
      <c r="C7" s="17"/>
      <c r="D7" s="4">
        <f>(Cargos!H14*C5)</f>
        <v>0</v>
      </c>
    </row>
    <row r="8" spans="1:4" x14ac:dyDescent="0.25">
      <c r="A8" s="17" t="s">
        <v>18</v>
      </c>
      <c r="B8" s="18" t="s">
        <v>19</v>
      </c>
      <c r="C8" s="17"/>
      <c r="D8" s="4">
        <f>(Cargos!F14*C5)</f>
        <v>0</v>
      </c>
    </row>
    <row r="9" spans="1:4" x14ac:dyDescent="0.25">
      <c r="A9" s="17" t="s">
        <v>20</v>
      </c>
      <c r="B9" s="18" t="s">
        <v>21</v>
      </c>
      <c r="C9" s="17"/>
      <c r="D9" s="4"/>
    </row>
    <row r="10" spans="1:4" x14ac:dyDescent="0.25">
      <c r="A10" s="17" t="s">
        <v>22</v>
      </c>
      <c r="B10" s="18" t="s">
        <v>23</v>
      </c>
      <c r="C10" s="17"/>
      <c r="D10" s="4">
        <f>(Cargos!I15*C5)</f>
        <v>0</v>
      </c>
    </row>
    <row r="11" spans="1:4" x14ac:dyDescent="0.25">
      <c r="A11" s="17" t="s">
        <v>24</v>
      </c>
      <c r="B11" s="18" t="s">
        <v>25</v>
      </c>
      <c r="C11" s="17"/>
      <c r="D11" s="4">
        <f>(D5*6%)+(D17*C5)/10</f>
        <v>636.2328</v>
      </c>
    </row>
    <row r="12" spans="1:4" x14ac:dyDescent="0.25">
      <c r="A12" s="51"/>
      <c r="B12" s="93" t="s">
        <v>26</v>
      </c>
      <c r="C12" s="52"/>
      <c r="D12" s="94">
        <f>SUM(D5:D10)-D11</f>
        <v>7848.9712</v>
      </c>
    </row>
    <row r="13" spans="1:4" x14ac:dyDescent="0.25">
      <c r="A13" s="51"/>
      <c r="B13" s="52"/>
      <c r="C13" s="52"/>
      <c r="D13" s="95"/>
    </row>
    <row r="14" spans="1:4" x14ac:dyDescent="0.25">
      <c r="A14" s="51"/>
      <c r="B14" s="104" t="s">
        <v>27</v>
      </c>
      <c r="C14" s="52"/>
      <c r="D14" s="95"/>
    </row>
    <row r="15" spans="1:4" x14ac:dyDescent="0.25">
      <c r="A15" s="17"/>
      <c r="B15" s="18"/>
      <c r="C15" s="17" t="s">
        <v>10</v>
      </c>
      <c r="D15" s="4" t="s">
        <v>11</v>
      </c>
    </row>
    <row r="16" spans="1:4" x14ac:dyDescent="0.25">
      <c r="A16" s="17" t="s">
        <v>12</v>
      </c>
      <c r="B16" s="18" t="s">
        <v>28</v>
      </c>
      <c r="C16" s="17">
        <v>42</v>
      </c>
      <c r="D16" s="4">
        <f>5.18*C16</f>
        <v>217.56</v>
      </c>
    </row>
    <row r="17" spans="1:4" x14ac:dyDescent="0.25">
      <c r="A17" s="17" t="s">
        <v>14</v>
      </c>
      <c r="B17" s="18" t="s">
        <v>29</v>
      </c>
      <c r="C17" s="17">
        <v>21</v>
      </c>
      <c r="D17" s="4">
        <f>29.12*C17</f>
        <v>611.52</v>
      </c>
    </row>
    <row r="18" spans="1:4" x14ac:dyDescent="0.25">
      <c r="A18" s="17" t="s">
        <v>16</v>
      </c>
      <c r="B18" s="18" t="s">
        <v>30</v>
      </c>
      <c r="C18" s="17"/>
      <c r="D18" s="4"/>
    </row>
    <row r="19" spans="1:4" x14ac:dyDescent="0.25">
      <c r="A19" s="17" t="s">
        <v>18</v>
      </c>
      <c r="B19" s="18" t="s">
        <v>31</v>
      </c>
      <c r="C19" s="17"/>
      <c r="D19" s="4"/>
    </row>
    <row r="20" spans="1:4" x14ac:dyDescent="0.25">
      <c r="A20" s="17" t="s">
        <v>32</v>
      </c>
      <c r="B20" s="18" t="s">
        <v>33</v>
      </c>
      <c r="C20" s="17"/>
      <c r="D20" s="4"/>
    </row>
    <row r="21" spans="1:4" x14ac:dyDescent="0.25">
      <c r="A21" s="17" t="s">
        <v>34</v>
      </c>
      <c r="B21" s="18" t="s">
        <v>35</v>
      </c>
      <c r="C21" s="17"/>
      <c r="D21" s="4"/>
    </row>
    <row r="22" spans="1:4" x14ac:dyDescent="0.25">
      <c r="A22" s="51"/>
      <c r="B22" s="93" t="s">
        <v>26</v>
      </c>
      <c r="C22" s="52"/>
      <c r="D22" s="94">
        <f>C5*(D16+D17)</f>
        <v>3316.3199999999997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4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16"/>
      <c r="B30" s="5" t="s">
        <v>26</v>
      </c>
      <c r="D30" s="6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1569.7942400000002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117.734568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78.489711999999997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15.697942400000001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196.22428000000002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627.91769599999998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235.46913599999999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47.0938272</v>
      </c>
    </row>
    <row r="42" spans="1:4" x14ac:dyDescent="0.25">
      <c r="A42" s="51"/>
      <c r="B42" s="93" t="s">
        <v>52</v>
      </c>
      <c r="C42" s="52"/>
      <c r="D42" s="94">
        <f>SUM(D34:D41)</f>
        <v>2888.4214016000005</v>
      </c>
    </row>
    <row r="43" spans="1:4" x14ac:dyDescent="0.25">
      <c r="A43" s="51"/>
      <c r="B43" s="52"/>
      <c r="C43" s="52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653.81930095999996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328.08699615999996</v>
      </c>
    </row>
    <row r="47" spans="1:4" x14ac:dyDescent="0.25">
      <c r="A47" s="51"/>
      <c r="B47" s="93" t="s">
        <v>57</v>
      </c>
      <c r="C47" s="52"/>
      <c r="D47" s="94">
        <f>SUM(D45:D46)</f>
        <v>981.90629711999986</v>
      </c>
    </row>
    <row r="48" spans="1:4" x14ac:dyDescent="0.25">
      <c r="A48" s="51"/>
      <c r="B48" s="52"/>
      <c r="C48" s="52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7.8489712000000003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0.78489712</v>
      </c>
    </row>
    <row r="52" spans="1:4" x14ac:dyDescent="0.25">
      <c r="A52" s="51"/>
      <c r="B52" s="93" t="s">
        <v>61</v>
      </c>
      <c r="C52" s="52"/>
      <c r="D52" s="94">
        <f>SUM(D50:D51)</f>
        <v>8.6338683199999995</v>
      </c>
    </row>
    <row r="53" spans="1:4" x14ac:dyDescent="0.25">
      <c r="A53" s="51"/>
      <c r="B53" s="52"/>
      <c r="C53" s="52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32.965679039999998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2.3546913599999999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168.75288079999999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152.27004128000002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55.727695520000005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168.75288079999999</v>
      </c>
    </row>
    <row r="61" spans="1:4" x14ac:dyDescent="0.25">
      <c r="A61" s="51"/>
      <c r="B61" s="93" t="s">
        <v>68</v>
      </c>
      <c r="C61" s="52"/>
      <c r="D61" s="94">
        <f>SUM(D55:D60)</f>
        <v>580.82386880000001</v>
      </c>
    </row>
    <row r="62" spans="1:4" x14ac:dyDescent="0.25">
      <c r="A62" s="51"/>
      <c r="B62" s="52"/>
      <c r="C62" s="52"/>
      <c r="D62" s="95"/>
    </row>
    <row r="63" spans="1:4" ht="30" x14ac:dyDescent="0.25">
      <c r="A63" s="19" t="s">
        <v>69</v>
      </c>
      <c r="B63" s="12" t="s">
        <v>70</v>
      </c>
      <c r="C63" s="19" t="s">
        <v>10</v>
      </c>
      <c r="D63" s="3" t="s">
        <v>11</v>
      </c>
    </row>
    <row r="64" spans="1:4" x14ac:dyDescent="0.25">
      <c r="A64" s="17" t="s">
        <v>12</v>
      </c>
      <c r="B64" s="18" t="s">
        <v>71</v>
      </c>
      <c r="C64" s="20">
        <v>9.0749999999999997E-2</v>
      </c>
      <c r="D64" s="4">
        <f>D12*C64</f>
        <v>712.29413639999996</v>
      </c>
    </row>
    <row r="65" spans="1:4" x14ac:dyDescent="0.25">
      <c r="A65" s="17" t="s">
        <v>14</v>
      </c>
      <c r="B65" s="18" t="s">
        <v>72</v>
      </c>
      <c r="C65" s="20">
        <v>1.66E-2</v>
      </c>
      <c r="D65" s="4">
        <f>D12*C65</f>
        <v>130.29292192</v>
      </c>
    </row>
    <row r="66" spans="1:4" x14ac:dyDescent="0.25">
      <c r="A66" s="17" t="s">
        <v>16</v>
      </c>
      <c r="B66" s="18" t="s">
        <v>73</v>
      </c>
      <c r="C66" s="20">
        <v>8.0000000000000004E-4</v>
      </c>
      <c r="D66" s="4">
        <f>D12*C66</f>
        <v>6.27917696</v>
      </c>
    </row>
    <row r="67" spans="1:4" x14ac:dyDescent="0.25">
      <c r="A67" s="17" t="s">
        <v>18</v>
      </c>
      <c r="B67" s="18" t="s">
        <v>74</v>
      </c>
      <c r="C67" s="20">
        <v>7.3000000000000001E-3</v>
      </c>
      <c r="D67" s="4">
        <f>D12*C67</f>
        <v>57.297489759999998</v>
      </c>
    </row>
    <row r="68" spans="1:4" x14ac:dyDescent="0.25">
      <c r="A68" s="17" t="s">
        <v>20</v>
      </c>
      <c r="B68" s="18" t="s">
        <v>75</v>
      </c>
      <c r="C68" s="20">
        <v>2.7000000000000001E-3</v>
      </c>
      <c r="D68" s="4">
        <f>D12*C68</f>
        <v>21.19222224</v>
      </c>
    </row>
    <row r="69" spans="1:4" x14ac:dyDescent="0.25">
      <c r="A69" s="17" t="s">
        <v>22</v>
      </c>
      <c r="B69" s="18" t="s">
        <v>35</v>
      </c>
      <c r="C69" s="20">
        <v>0</v>
      </c>
      <c r="D69" s="4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927.3559472799999</v>
      </c>
    </row>
    <row r="71" spans="1:4" x14ac:dyDescent="0.25">
      <c r="A71" s="51"/>
      <c r="B71" s="93" t="s">
        <v>56</v>
      </c>
      <c r="C71" s="52"/>
      <c r="D71" s="94">
        <f>D70*36.8%</f>
        <v>341.26698859903996</v>
      </c>
    </row>
    <row r="72" spans="1:4" x14ac:dyDescent="0.25">
      <c r="A72" s="51"/>
      <c r="B72" s="93" t="s">
        <v>77</v>
      </c>
      <c r="C72" s="52"/>
      <c r="D72" s="94">
        <f>SUM(D70:D71)</f>
        <v>1268.6229358790399</v>
      </c>
    </row>
    <row r="73" spans="1:4" x14ac:dyDescent="0.25">
      <c r="A73" s="51"/>
      <c r="B73" s="52"/>
      <c r="C73" s="52"/>
      <c r="D73" s="95"/>
    </row>
    <row r="74" spans="1:4" x14ac:dyDescent="0.25">
      <c r="A74" s="170" t="s">
        <v>186</v>
      </c>
      <c r="B74" s="171"/>
      <c r="C74" s="172"/>
      <c r="D74" s="4" t="s">
        <v>11</v>
      </c>
    </row>
    <row r="75" spans="1:4" x14ac:dyDescent="0.25">
      <c r="A75" s="17" t="s">
        <v>42</v>
      </c>
      <c r="B75" s="21" t="s">
        <v>78</v>
      </c>
      <c r="C75" s="22"/>
      <c r="D75" s="7">
        <f>D42</f>
        <v>2888.4214016000005</v>
      </c>
    </row>
    <row r="76" spans="1:4" x14ac:dyDescent="0.25">
      <c r="A76" s="17" t="s">
        <v>53</v>
      </c>
      <c r="B76" s="21" t="s">
        <v>79</v>
      </c>
      <c r="C76" s="22"/>
      <c r="D76" s="7">
        <f>D47</f>
        <v>981.90629711999986</v>
      </c>
    </row>
    <row r="77" spans="1:4" x14ac:dyDescent="0.25">
      <c r="A77" s="17" t="s">
        <v>58</v>
      </c>
      <c r="B77" s="21" t="s">
        <v>80</v>
      </c>
      <c r="C77" s="22"/>
      <c r="D77" s="7">
        <f>D52</f>
        <v>8.6338683199999995</v>
      </c>
    </row>
    <row r="78" spans="1:4" x14ac:dyDescent="0.25">
      <c r="A78" s="17" t="s">
        <v>62</v>
      </c>
      <c r="B78" s="21" t="s">
        <v>81</v>
      </c>
      <c r="C78" s="22"/>
      <c r="D78" s="7">
        <f>D61</f>
        <v>580.82386880000001</v>
      </c>
    </row>
    <row r="79" spans="1:4" x14ac:dyDescent="0.25">
      <c r="A79" s="17" t="s">
        <v>69</v>
      </c>
      <c r="B79" s="21" t="s">
        <v>82</v>
      </c>
      <c r="C79" s="22"/>
      <c r="D79" s="7">
        <f>D72</f>
        <v>1268.6229358790399</v>
      </c>
    </row>
    <row r="80" spans="1:4" x14ac:dyDescent="0.25">
      <c r="A80" s="17" t="s">
        <v>83</v>
      </c>
      <c r="B80" s="21" t="s">
        <v>35</v>
      </c>
      <c r="C80" s="22"/>
      <c r="D80" s="7"/>
    </row>
    <row r="81" spans="1:4" x14ac:dyDescent="0.25">
      <c r="A81" s="51"/>
      <c r="B81" s="93" t="s">
        <v>84</v>
      </c>
      <c r="C81" s="52"/>
      <c r="D81" s="109">
        <f>SUM(D75:D80)</f>
        <v>5728.4083717190406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16893.69957171904</v>
      </c>
    </row>
    <row r="84" spans="1:4" x14ac:dyDescent="0.25">
      <c r="A84" s="51"/>
      <c r="B84" s="52"/>
      <c r="C84" s="52"/>
      <c r="D84" s="95"/>
    </row>
    <row r="85" spans="1:4" ht="30" x14ac:dyDescent="0.25">
      <c r="A85" s="26"/>
      <c r="B85" s="14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109.80904721617375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506.81098715157117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844.68497858595208</v>
      </c>
    </row>
    <row r="92" spans="1:4" x14ac:dyDescent="0.25">
      <c r="A92" s="51"/>
      <c r="B92" s="93" t="s">
        <v>84</v>
      </c>
      <c r="C92" s="52"/>
      <c r="D92" s="94">
        <f>SUM(D86:D91)</f>
        <v>1461.3050129536969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52"/>
      <c r="C94" s="52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99" t="s">
        <v>94</v>
      </c>
      <c r="C96" s="97"/>
      <c r="D96" s="100">
        <f>D12</f>
        <v>7848.9712</v>
      </c>
    </row>
    <row r="97" spans="1:4" x14ac:dyDescent="0.25">
      <c r="A97" s="51"/>
      <c r="B97" s="99" t="s">
        <v>95</v>
      </c>
      <c r="C97" s="97"/>
      <c r="D97" s="100">
        <f>D22</f>
        <v>3316.3199999999997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5728.4083717190406</v>
      </c>
    </row>
    <row r="100" spans="1:4" x14ac:dyDescent="0.25">
      <c r="A100" s="51"/>
      <c r="B100" s="99" t="s">
        <v>98</v>
      </c>
      <c r="C100" s="97"/>
      <c r="D100" s="100">
        <f>SUM(D96:D99)</f>
        <v>16893.69957171904</v>
      </c>
    </row>
    <row r="101" spans="1:4" x14ac:dyDescent="0.25">
      <c r="A101" s="51"/>
      <c r="B101" s="99" t="s">
        <v>99</v>
      </c>
      <c r="C101" s="97"/>
      <c r="D101" s="100">
        <f>D92</f>
        <v>1461.3050129536969</v>
      </c>
    </row>
    <row r="102" spans="1:4" x14ac:dyDescent="0.25">
      <c r="A102" s="51"/>
      <c r="B102" s="101" t="s">
        <v>84</v>
      </c>
      <c r="C102" s="83"/>
      <c r="D102" s="100">
        <f>SUM(D100:D101)</f>
        <v>18355.004584672737</v>
      </c>
    </row>
    <row r="103" spans="1:4" x14ac:dyDescent="0.25">
      <c r="A103" s="52"/>
      <c r="B103" s="52"/>
      <c r="C103" s="52"/>
      <c r="D103" s="52"/>
    </row>
  </sheetData>
  <sheetProtection algorithmName="SHA-512" hashValue="kOJv7zkjiSXPs+RZE0Q5BFpUSaInXdu0YF8qaFrui0MKKhbpyh6l1mNkahHBAElostSPsxR13iJ4FUQfFkQWGQ==" saltValue="sUbFbl8JH65972na+IvESQ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7EF54-064D-4FB1-BDE0-ECEA4F022C22}">
  <sheetPr>
    <tabColor theme="3"/>
  </sheetPr>
  <dimension ref="A1:E103"/>
  <sheetViews>
    <sheetView topLeftCell="A76" zoomScaleNormal="100" workbookViewId="0">
      <selection activeCell="E2" sqref="E2"/>
    </sheetView>
  </sheetViews>
  <sheetFormatPr defaultColWidth="0" defaultRowHeight="15" zeroHeight="1" x14ac:dyDescent="0.25"/>
  <cols>
    <col min="1" max="1" width="8.85546875" style="52" customWidth="1"/>
    <col min="2" max="2" width="43.5703125" style="52" customWidth="1"/>
    <col min="3" max="3" width="8.7109375" style="52" customWidth="1"/>
    <col min="4" max="4" width="16.85546875" style="52" customWidth="1"/>
    <col min="5" max="5" width="9.140625" style="52" customWidth="1"/>
    <col min="6" max="16384" width="9.140625" hidden="1"/>
  </cols>
  <sheetData>
    <row r="1" spans="1:4" x14ac:dyDescent="0.25">
      <c r="A1" s="154" t="s">
        <v>115</v>
      </c>
      <c r="B1" s="154"/>
      <c r="C1" s="154"/>
      <c r="D1" s="154"/>
    </row>
    <row r="2" spans="1:4" x14ac:dyDescent="0.25"/>
    <row r="3" spans="1:4" x14ac:dyDescent="0.25">
      <c r="A3" s="51"/>
      <c r="B3" s="104" t="s">
        <v>9</v>
      </c>
      <c r="D3" s="95"/>
    </row>
    <row r="4" spans="1:4" x14ac:dyDescent="0.25">
      <c r="A4" s="17"/>
      <c r="B4" s="18"/>
      <c r="C4" s="19" t="s">
        <v>10</v>
      </c>
      <c r="D4" s="3" t="s">
        <v>11</v>
      </c>
    </row>
    <row r="5" spans="1:4" x14ac:dyDescent="0.25">
      <c r="A5" s="17" t="s">
        <v>12</v>
      </c>
      <c r="B5" s="18" t="s">
        <v>13</v>
      </c>
      <c r="C5" s="17">
        <f>Cargos!D15</f>
        <v>4</v>
      </c>
      <c r="D5" s="4">
        <f>(Cargos!E15)*C5</f>
        <v>6527.08</v>
      </c>
    </row>
    <row r="6" spans="1:4" x14ac:dyDescent="0.25">
      <c r="A6" s="17" t="s">
        <v>14</v>
      </c>
      <c r="B6" s="18" t="s">
        <v>15</v>
      </c>
      <c r="C6" s="17"/>
      <c r="D6" s="4">
        <f>(Cargos!G15*C5)</f>
        <v>1958.1239999999998</v>
      </c>
    </row>
    <row r="7" spans="1:4" x14ac:dyDescent="0.25">
      <c r="A7" s="17" t="s">
        <v>16</v>
      </c>
      <c r="B7" s="18" t="s">
        <v>17</v>
      </c>
      <c r="C7" s="17"/>
      <c r="D7" s="4">
        <f>(Cargos!H15*C5)</f>
        <v>0</v>
      </c>
    </row>
    <row r="8" spans="1:4" x14ac:dyDescent="0.25">
      <c r="A8" s="17" t="s">
        <v>18</v>
      </c>
      <c r="B8" s="18" t="s">
        <v>19</v>
      </c>
      <c r="C8" s="17"/>
      <c r="D8" s="4">
        <f>(Cargos!F15*C5)</f>
        <v>1305.4160000000002</v>
      </c>
    </row>
    <row r="9" spans="1:4" x14ac:dyDescent="0.25">
      <c r="A9" s="17" t="s">
        <v>20</v>
      </c>
      <c r="B9" s="18" t="s">
        <v>21</v>
      </c>
      <c r="C9" s="17"/>
      <c r="D9" s="4"/>
    </row>
    <row r="10" spans="1:4" x14ac:dyDescent="0.25">
      <c r="A10" s="17" t="s">
        <v>22</v>
      </c>
      <c r="B10" s="18" t="s">
        <v>23</v>
      </c>
      <c r="C10" s="17"/>
      <c r="D10" s="4">
        <f>(Cargos!I15*C5)</f>
        <v>0</v>
      </c>
    </row>
    <row r="11" spans="1:4" x14ac:dyDescent="0.25">
      <c r="A11" s="17" t="s">
        <v>24</v>
      </c>
      <c r="B11" s="18" t="s">
        <v>25</v>
      </c>
      <c r="C11" s="17"/>
      <c r="D11" s="4">
        <f>(D5*6%)+(D17*C5)/10</f>
        <v>636.2328</v>
      </c>
    </row>
    <row r="12" spans="1:4" x14ac:dyDescent="0.25">
      <c r="A12" s="51"/>
      <c r="B12" s="93" t="s">
        <v>26</v>
      </c>
      <c r="D12" s="94">
        <f>SUM(D5:D10)-D11</f>
        <v>9154.3871999999992</v>
      </c>
    </row>
    <row r="13" spans="1:4" x14ac:dyDescent="0.25">
      <c r="A13" s="51"/>
      <c r="D13" s="95"/>
    </row>
    <row r="14" spans="1:4" x14ac:dyDescent="0.25">
      <c r="A14" s="51"/>
      <c r="B14" s="104" t="s">
        <v>27</v>
      </c>
      <c r="D14" s="95"/>
    </row>
    <row r="15" spans="1:4" x14ac:dyDescent="0.25">
      <c r="A15" s="17"/>
      <c r="B15" s="18"/>
      <c r="C15" s="17" t="s">
        <v>10</v>
      </c>
      <c r="D15" s="4" t="s">
        <v>11</v>
      </c>
    </row>
    <row r="16" spans="1:4" x14ac:dyDescent="0.25">
      <c r="A16" s="17" t="s">
        <v>12</v>
      </c>
      <c r="B16" s="18" t="s">
        <v>28</v>
      </c>
      <c r="C16" s="17">
        <v>42</v>
      </c>
      <c r="D16" s="4">
        <f>5.18*C16</f>
        <v>217.56</v>
      </c>
    </row>
    <row r="17" spans="1:4" x14ac:dyDescent="0.25">
      <c r="A17" s="17" t="s">
        <v>14</v>
      </c>
      <c r="B17" s="18" t="s">
        <v>29</v>
      </c>
      <c r="C17" s="17">
        <v>21</v>
      </c>
      <c r="D17" s="4">
        <f>29.12*C17</f>
        <v>611.52</v>
      </c>
    </row>
    <row r="18" spans="1:4" x14ac:dyDescent="0.25">
      <c r="A18" s="17" t="s">
        <v>16</v>
      </c>
      <c r="B18" s="18" t="s">
        <v>30</v>
      </c>
      <c r="C18" s="17"/>
      <c r="D18" s="4"/>
    </row>
    <row r="19" spans="1:4" x14ac:dyDescent="0.25">
      <c r="A19" s="17" t="s">
        <v>18</v>
      </c>
      <c r="B19" s="18" t="s">
        <v>31</v>
      </c>
      <c r="C19" s="17"/>
      <c r="D19" s="4"/>
    </row>
    <row r="20" spans="1:4" x14ac:dyDescent="0.25">
      <c r="A20" s="17" t="s">
        <v>32</v>
      </c>
      <c r="B20" s="18" t="s">
        <v>33</v>
      </c>
      <c r="C20" s="17"/>
      <c r="D20" s="4"/>
    </row>
    <row r="21" spans="1:4" x14ac:dyDescent="0.25">
      <c r="A21" s="17" t="s">
        <v>34</v>
      </c>
      <c r="B21" s="18" t="s">
        <v>35</v>
      </c>
      <c r="C21" s="17"/>
      <c r="D21" s="4"/>
    </row>
    <row r="22" spans="1:4" x14ac:dyDescent="0.25">
      <c r="A22" s="51"/>
      <c r="B22" s="93" t="s">
        <v>26</v>
      </c>
      <c r="D22" s="94">
        <f>C5*(D16+D17)</f>
        <v>3316.3199999999997</v>
      </c>
    </row>
    <row r="23" spans="1:4" x14ac:dyDescent="0.25">
      <c r="A23" s="51"/>
      <c r="D23" s="95"/>
    </row>
    <row r="24" spans="1:4" x14ac:dyDescent="0.25">
      <c r="A24" s="51"/>
      <c r="B24" s="104" t="s">
        <v>36</v>
      </c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4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51"/>
      <c r="B30" s="93" t="s">
        <v>26</v>
      </c>
      <c r="D30" s="94">
        <f>C26*D26</f>
        <v>0</v>
      </c>
    </row>
    <row r="31" spans="1:4" x14ac:dyDescent="0.25">
      <c r="A31" s="51"/>
      <c r="D31" s="95"/>
    </row>
    <row r="32" spans="1:4" x14ac:dyDescent="0.25">
      <c r="A32" s="51"/>
      <c r="B32" s="104" t="s">
        <v>41</v>
      </c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1830.87744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137.31580799999998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91.543871999999993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18.308774399999997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228.85968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732.35097599999995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274.63161599999995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54.926323199999999</v>
      </c>
    </row>
    <row r="42" spans="1:4" x14ac:dyDescent="0.25">
      <c r="A42" s="51"/>
      <c r="B42" s="93" t="s">
        <v>52</v>
      </c>
      <c r="D42" s="94">
        <f>SUM(D34:D41)</f>
        <v>3368.8144896000003</v>
      </c>
    </row>
    <row r="43" spans="1:4" x14ac:dyDescent="0.25">
      <c r="A43" s="51"/>
      <c r="D43" s="95"/>
    </row>
    <row r="44" spans="1:4" x14ac:dyDescent="0.25">
      <c r="A44" s="17" t="s">
        <v>53</v>
      </c>
      <c r="B44" s="5" t="s">
        <v>54</v>
      </c>
      <c r="C44" s="19" t="s">
        <v>10</v>
      </c>
      <c r="D44" s="3" t="s">
        <v>11</v>
      </c>
    </row>
    <row r="45" spans="1:4" x14ac:dyDescent="0.25">
      <c r="A45" s="17" t="s">
        <v>12</v>
      </c>
      <c r="B45" s="18" t="s">
        <v>55</v>
      </c>
      <c r="C45" s="20">
        <v>8.3299999999999999E-2</v>
      </c>
      <c r="D45" s="4">
        <f>D12*C45</f>
        <v>762.56045375999997</v>
      </c>
    </row>
    <row r="46" spans="1:4" x14ac:dyDescent="0.25">
      <c r="A46" s="17" t="s">
        <v>14</v>
      </c>
      <c r="B46" s="18" t="s">
        <v>56</v>
      </c>
      <c r="C46" s="20">
        <v>4.1799999999999997E-2</v>
      </c>
      <c r="D46" s="4">
        <f>D12*C46</f>
        <v>382.65338495999993</v>
      </c>
    </row>
    <row r="47" spans="1:4" x14ac:dyDescent="0.25">
      <c r="A47" s="51"/>
      <c r="B47" s="93" t="s">
        <v>57</v>
      </c>
      <c r="D47" s="94">
        <f>SUM(D45:D46)</f>
        <v>1145.2138387199998</v>
      </c>
    </row>
    <row r="48" spans="1:4" x14ac:dyDescent="0.25">
      <c r="A48" s="51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9.1543871999999986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0.91543871999999993</v>
      </c>
    </row>
    <row r="52" spans="1:4" x14ac:dyDescent="0.25">
      <c r="A52" s="51"/>
      <c r="B52" s="93" t="s">
        <v>61</v>
      </c>
      <c r="D52" s="94">
        <f>SUM(D50:D51)</f>
        <v>10.069825919999998</v>
      </c>
    </row>
    <row r="53" spans="1:4" x14ac:dyDescent="0.25">
      <c r="A53" s="51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38.448426239999996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2.7463161599999997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196.81932479999998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177.59511168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64.996149119999998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196.81932479999998</v>
      </c>
    </row>
    <row r="61" spans="1:4" x14ac:dyDescent="0.25">
      <c r="A61" s="51"/>
      <c r="B61" s="93" t="s">
        <v>68</v>
      </c>
      <c r="D61" s="94">
        <f>SUM(D55:D60)</f>
        <v>677.42465279999988</v>
      </c>
    </row>
    <row r="62" spans="1:4" x14ac:dyDescent="0.25">
      <c r="A62" s="51"/>
      <c r="D62" s="95"/>
    </row>
    <row r="63" spans="1:4" ht="30" x14ac:dyDescent="0.25">
      <c r="A63" s="105" t="s">
        <v>69</v>
      </c>
      <c r="B63" s="121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830.76063839999995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151.96282751999999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7.3235097599999994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66.827026559999993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24.71684544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D70" s="94">
        <f>SUM(D64:D69)</f>
        <v>1081.59084768</v>
      </c>
    </row>
    <row r="71" spans="1:4" x14ac:dyDescent="0.25">
      <c r="A71" s="51"/>
      <c r="B71" s="93" t="s">
        <v>56</v>
      </c>
      <c r="D71" s="94">
        <f>D70*36.8%</f>
        <v>398.02543194624002</v>
      </c>
    </row>
    <row r="72" spans="1:4" x14ac:dyDescent="0.25">
      <c r="A72" s="51"/>
      <c r="B72" s="93" t="s">
        <v>77</v>
      </c>
      <c r="D72" s="94">
        <f>SUM(D70:D71)</f>
        <v>1479.6162796262402</v>
      </c>
    </row>
    <row r="73" spans="1:4" x14ac:dyDescent="0.25">
      <c r="A73" s="51"/>
      <c r="D73" s="95"/>
    </row>
    <row r="74" spans="1:4" x14ac:dyDescent="0.25">
      <c r="A74" s="164" t="s">
        <v>186</v>
      </c>
      <c r="B74" s="165"/>
      <c r="C74" s="166"/>
      <c r="D74" s="100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3368.8144896000003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1145.2138387199998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10.069825919999998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677.42465279999988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1479.6162796262402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D81" s="109">
        <f>SUM(D75:D80)</f>
        <v>6681.1390866662405</v>
      </c>
    </row>
    <row r="82" spans="1:4" x14ac:dyDescent="0.25">
      <c r="A82" s="51"/>
      <c r="B82" s="110"/>
      <c r="D82" s="95"/>
    </row>
    <row r="83" spans="1:4" x14ac:dyDescent="0.25">
      <c r="A83" s="51"/>
      <c r="B83" s="93" t="s">
        <v>85</v>
      </c>
      <c r="D83" s="94">
        <f>SUM(D12+D22+D30+D81)</f>
        <v>19151.846286666238</v>
      </c>
    </row>
    <row r="84" spans="1:4" x14ac:dyDescent="0.25">
      <c r="A84" s="51"/>
      <c r="D84" s="95"/>
    </row>
    <row r="85" spans="1:4" ht="30" x14ac:dyDescent="0.25">
      <c r="A85" s="17"/>
      <c r="B85" s="14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124.48700086333054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574.55538859998705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957.59231433331195</v>
      </c>
    </row>
    <row r="92" spans="1:4" x14ac:dyDescent="0.25">
      <c r="A92" s="51"/>
      <c r="B92" s="93" t="s">
        <v>84</v>
      </c>
      <c r="D92" s="94">
        <f>SUM(D86:D91)</f>
        <v>1656.6347037966295</v>
      </c>
    </row>
    <row r="93" spans="1:4" x14ac:dyDescent="0.25">
      <c r="A93" s="51"/>
      <c r="B93" s="110"/>
      <c r="D93" s="123"/>
    </row>
    <row r="94" spans="1:4" x14ac:dyDescent="0.25">
      <c r="A94" s="51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99" t="s">
        <v>94</v>
      </c>
      <c r="C96" s="97"/>
      <c r="D96" s="100">
        <f>D12</f>
        <v>9154.3871999999992</v>
      </c>
    </row>
    <row r="97" spans="1:4" x14ac:dyDescent="0.25">
      <c r="A97" s="51"/>
      <c r="B97" s="99" t="s">
        <v>95</v>
      </c>
      <c r="C97" s="97"/>
      <c r="D97" s="100">
        <f>D22</f>
        <v>3316.3199999999997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6681.1390866662405</v>
      </c>
    </row>
    <row r="100" spans="1:4" x14ac:dyDescent="0.25">
      <c r="A100" s="51"/>
      <c r="B100" s="99" t="s">
        <v>98</v>
      </c>
      <c r="C100" s="97"/>
      <c r="D100" s="100">
        <f>SUM(D96:D99)</f>
        <v>19151.846286666238</v>
      </c>
    </row>
    <row r="101" spans="1:4" x14ac:dyDescent="0.25">
      <c r="A101" s="51"/>
      <c r="B101" s="99" t="s">
        <v>99</v>
      </c>
      <c r="C101" s="97"/>
      <c r="D101" s="100">
        <f>D92</f>
        <v>1656.6347037966295</v>
      </c>
    </row>
    <row r="102" spans="1:4" x14ac:dyDescent="0.25">
      <c r="A102" s="51"/>
      <c r="B102" s="101" t="s">
        <v>84</v>
      </c>
      <c r="C102" s="83"/>
      <c r="D102" s="100">
        <f>SUM(D100:D101)</f>
        <v>20808.480990462867</v>
      </c>
    </row>
    <row r="103" spans="1:4" x14ac:dyDescent="0.25"/>
  </sheetData>
  <sheetProtection algorithmName="SHA-512" hashValue="mQ2Q7yTYaHLx4qz7CyE89ovKjA1MYOU599IjA/1d0VzSan9gFKhi16/gY9jXpAp4Ed9dWs4lGY+77hz89Tppdw==" saltValue="TH3/F5pN49dQ8lE7dbrcQA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08FB-3DF6-45D3-969C-40C2297B03D6}">
  <sheetPr>
    <tabColor theme="5" tint="0.39997558519241921"/>
  </sheetPr>
  <dimension ref="A1:E104"/>
  <sheetViews>
    <sheetView zoomScaleNormal="100" workbookViewId="0">
      <selection activeCell="E24" sqref="E24"/>
    </sheetView>
  </sheetViews>
  <sheetFormatPr defaultColWidth="0" defaultRowHeight="15" zeroHeight="1" x14ac:dyDescent="0.25"/>
  <cols>
    <col min="1" max="1" width="9" customWidth="1"/>
    <col min="2" max="2" width="43.140625" customWidth="1"/>
    <col min="3" max="3" width="10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114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7"/>
      <c r="B4" s="18"/>
      <c r="C4" s="19" t="s">
        <v>10</v>
      </c>
      <c r="D4" s="3" t="s">
        <v>11</v>
      </c>
    </row>
    <row r="5" spans="1:4" x14ac:dyDescent="0.25">
      <c r="A5" s="17" t="s">
        <v>12</v>
      </c>
      <c r="B5" s="18" t="s">
        <v>13</v>
      </c>
      <c r="C5" s="17">
        <f>Cargos!D16</f>
        <v>2</v>
      </c>
      <c r="D5" s="4">
        <f>(Cargos!E16)*C5</f>
        <v>3359.54</v>
      </c>
    </row>
    <row r="6" spans="1:4" x14ac:dyDescent="0.25">
      <c r="A6" s="17" t="s">
        <v>14</v>
      </c>
      <c r="B6" s="18" t="s">
        <v>15</v>
      </c>
      <c r="C6" s="17"/>
      <c r="D6" s="4">
        <f>(Cargos!G16*C5)</f>
        <v>0</v>
      </c>
    </row>
    <row r="7" spans="1:4" x14ac:dyDescent="0.25">
      <c r="A7" s="17" t="s">
        <v>16</v>
      </c>
      <c r="B7" s="18" t="s">
        <v>17</v>
      </c>
      <c r="C7" s="17"/>
      <c r="D7" s="4">
        <f>(Cargos!H16*C5)</f>
        <v>0</v>
      </c>
    </row>
    <row r="8" spans="1:4" x14ac:dyDescent="0.25">
      <c r="A8" s="17" t="s">
        <v>18</v>
      </c>
      <c r="B8" s="18" t="s">
        <v>19</v>
      </c>
      <c r="C8" s="17"/>
      <c r="D8" s="4">
        <f>(Cargos!F16*C5)</f>
        <v>0</v>
      </c>
    </row>
    <row r="9" spans="1:4" x14ac:dyDescent="0.25">
      <c r="A9" s="17" t="s">
        <v>20</v>
      </c>
      <c r="B9" s="18" t="s">
        <v>21</v>
      </c>
      <c r="C9" s="17"/>
      <c r="D9" s="4"/>
    </row>
    <row r="10" spans="1:4" x14ac:dyDescent="0.25">
      <c r="A10" s="17" t="s">
        <v>22</v>
      </c>
      <c r="B10" s="18" t="s">
        <v>23</v>
      </c>
      <c r="C10" s="17"/>
      <c r="D10" s="4">
        <f>(Cargos!I15*C5)</f>
        <v>0</v>
      </c>
    </row>
    <row r="11" spans="1:4" x14ac:dyDescent="0.25">
      <c r="A11" s="17" t="s">
        <v>24</v>
      </c>
      <c r="B11" s="18" t="s">
        <v>25</v>
      </c>
      <c r="C11" s="17"/>
      <c r="D11" s="4">
        <f>(D5*6%)+(D17*C5)/10</f>
        <v>323.87639999999999</v>
      </c>
    </row>
    <row r="12" spans="1:4" x14ac:dyDescent="0.25">
      <c r="A12" s="51"/>
      <c r="B12" s="93" t="s">
        <v>26</v>
      </c>
      <c r="C12" s="52"/>
      <c r="D12" s="94">
        <f>SUM(D5:D10)-D11</f>
        <v>3035.6635999999999</v>
      </c>
    </row>
    <row r="13" spans="1:4" x14ac:dyDescent="0.25">
      <c r="A13" s="51"/>
      <c r="B13" s="52"/>
      <c r="C13" s="52"/>
      <c r="D13" s="95"/>
    </row>
    <row r="14" spans="1:4" x14ac:dyDescent="0.25">
      <c r="A14" s="51"/>
      <c r="B14" s="104" t="s">
        <v>27</v>
      </c>
      <c r="C14" s="52"/>
      <c r="D14" s="95"/>
    </row>
    <row r="15" spans="1:4" x14ac:dyDescent="0.25">
      <c r="A15" s="17"/>
      <c r="B15" s="18"/>
      <c r="C15" s="17" t="s">
        <v>10</v>
      </c>
      <c r="D15" s="4" t="s">
        <v>11</v>
      </c>
    </row>
    <row r="16" spans="1:4" x14ac:dyDescent="0.25">
      <c r="A16" s="17" t="s">
        <v>12</v>
      </c>
      <c r="B16" s="18" t="s">
        <v>28</v>
      </c>
      <c r="C16" s="17">
        <v>42</v>
      </c>
      <c r="D16" s="4">
        <f>5.18*C16</f>
        <v>217.56</v>
      </c>
    </row>
    <row r="17" spans="1:4" x14ac:dyDescent="0.25">
      <c r="A17" s="17" t="s">
        <v>14</v>
      </c>
      <c r="B17" s="18" t="s">
        <v>29</v>
      </c>
      <c r="C17" s="17">
        <v>21</v>
      </c>
      <c r="D17" s="4">
        <f>29.12*C17</f>
        <v>611.52</v>
      </c>
    </row>
    <row r="18" spans="1:4" x14ac:dyDescent="0.25">
      <c r="A18" s="17" t="s">
        <v>16</v>
      </c>
      <c r="B18" s="18" t="s">
        <v>30</v>
      </c>
      <c r="C18" s="17"/>
      <c r="D18" s="4"/>
    </row>
    <row r="19" spans="1:4" x14ac:dyDescent="0.25">
      <c r="A19" s="17" t="s">
        <v>18</v>
      </c>
      <c r="B19" s="18" t="s">
        <v>31</v>
      </c>
      <c r="C19" s="17"/>
      <c r="D19" s="4"/>
    </row>
    <row r="20" spans="1:4" x14ac:dyDescent="0.25">
      <c r="A20" s="17" t="s">
        <v>32</v>
      </c>
      <c r="B20" s="18" t="s">
        <v>33</v>
      </c>
      <c r="C20" s="17"/>
      <c r="D20" s="4"/>
    </row>
    <row r="21" spans="1:4" x14ac:dyDescent="0.25">
      <c r="A21" s="17" t="s">
        <v>34</v>
      </c>
      <c r="B21" s="18" t="s">
        <v>35</v>
      </c>
      <c r="C21" s="17"/>
      <c r="D21" s="4"/>
    </row>
    <row r="22" spans="1:4" x14ac:dyDescent="0.25">
      <c r="A22" s="51"/>
      <c r="B22" s="93" t="s">
        <v>26</v>
      </c>
      <c r="C22" s="52"/>
      <c r="D22" s="94">
        <f>C5*(D16+D17)</f>
        <v>1658.1599999999999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2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51"/>
      <c r="B30" s="93" t="s">
        <v>26</v>
      </c>
      <c r="C30" s="52"/>
      <c r="D30" s="94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7" t="s">
        <v>42</v>
      </c>
      <c r="B33" s="18"/>
      <c r="C33" s="19" t="s">
        <v>10</v>
      </c>
      <c r="D33" s="3" t="s">
        <v>11</v>
      </c>
    </row>
    <row r="34" spans="1:4" x14ac:dyDescent="0.25">
      <c r="A34" s="17" t="s">
        <v>12</v>
      </c>
      <c r="B34" s="18" t="s">
        <v>43</v>
      </c>
      <c r="C34" s="20">
        <v>0.2</v>
      </c>
      <c r="D34" s="4">
        <f>D12*C34</f>
        <v>607.13271999999995</v>
      </c>
    </row>
    <row r="35" spans="1:4" x14ac:dyDescent="0.25">
      <c r="A35" s="17" t="s">
        <v>14</v>
      </c>
      <c r="B35" s="18" t="s">
        <v>44</v>
      </c>
      <c r="C35" s="20">
        <v>1.4999999999999999E-2</v>
      </c>
      <c r="D35" s="4">
        <f>D12*C35</f>
        <v>45.534953999999999</v>
      </c>
    </row>
    <row r="36" spans="1:4" x14ac:dyDescent="0.25">
      <c r="A36" s="17" t="s">
        <v>16</v>
      </c>
      <c r="B36" s="18" t="s">
        <v>45</v>
      </c>
      <c r="C36" s="20">
        <v>0.01</v>
      </c>
      <c r="D36" s="4">
        <f>D12*C36</f>
        <v>30.356635999999998</v>
      </c>
    </row>
    <row r="37" spans="1:4" x14ac:dyDescent="0.25">
      <c r="A37" s="17" t="s">
        <v>18</v>
      </c>
      <c r="B37" s="18" t="s">
        <v>46</v>
      </c>
      <c r="C37" s="20">
        <v>2E-3</v>
      </c>
      <c r="D37" s="4">
        <f>D12*C37</f>
        <v>6.0713271999999998</v>
      </c>
    </row>
    <row r="38" spans="1:4" x14ac:dyDescent="0.25">
      <c r="A38" s="17" t="s">
        <v>20</v>
      </c>
      <c r="B38" s="18" t="s">
        <v>47</v>
      </c>
      <c r="C38" s="20">
        <v>2.5000000000000001E-2</v>
      </c>
      <c r="D38" s="4">
        <f>D12*C38</f>
        <v>75.891589999999994</v>
      </c>
    </row>
    <row r="39" spans="1:4" x14ac:dyDescent="0.25">
      <c r="A39" s="17" t="s">
        <v>22</v>
      </c>
      <c r="B39" s="18" t="s">
        <v>48</v>
      </c>
      <c r="C39" s="20">
        <v>0.08</v>
      </c>
      <c r="D39" s="4">
        <f>D12*C39</f>
        <v>242.85308799999999</v>
      </c>
    </row>
    <row r="40" spans="1:4" x14ac:dyDescent="0.25">
      <c r="A40" s="17" t="s">
        <v>24</v>
      </c>
      <c r="B40" s="18" t="s">
        <v>49</v>
      </c>
      <c r="C40" s="20">
        <v>0.03</v>
      </c>
      <c r="D40" s="4">
        <f>D12*C40</f>
        <v>91.069907999999998</v>
      </c>
    </row>
    <row r="41" spans="1:4" x14ac:dyDescent="0.25">
      <c r="A41" s="17" t="s">
        <v>50</v>
      </c>
      <c r="B41" s="18" t="s">
        <v>51</v>
      </c>
      <c r="C41" s="20">
        <v>6.0000000000000001E-3</v>
      </c>
      <c r="D41" s="4">
        <f>D12*C41</f>
        <v>18.2139816</v>
      </c>
    </row>
    <row r="42" spans="1:4" x14ac:dyDescent="0.25">
      <c r="A42" s="51"/>
      <c r="B42" s="93" t="s">
        <v>52</v>
      </c>
      <c r="C42" s="52"/>
      <c r="D42" s="94">
        <f>SUM(D34:D41)</f>
        <v>1117.1242047999997</v>
      </c>
    </row>
    <row r="43" spans="1:4" x14ac:dyDescent="0.25">
      <c r="A43" s="51"/>
      <c r="B43" s="52"/>
      <c r="C43" s="52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252.87077787999999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126.89073847999998</v>
      </c>
    </row>
    <row r="47" spans="1:4" x14ac:dyDescent="0.25">
      <c r="A47" s="51"/>
      <c r="B47" s="93" t="s">
        <v>57</v>
      </c>
      <c r="C47" s="52"/>
      <c r="D47" s="94">
        <f>SUM(D45:D46)</f>
        <v>379.76151635999997</v>
      </c>
    </row>
    <row r="48" spans="1:4" x14ac:dyDescent="0.25">
      <c r="A48" s="51"/>
      <c r="B48" s="52"/>
      <c r="C48" s="52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3.0356635999999999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0.30356635999999998</v>
      </c>
    </row>
    <row r="52" spans="1:4" x14ac:dyDescent="0.25">
      <c r="A52" s="51"/>
      <c r="B52" s="93" t="s">
        <v>61</v>
      </c>
      <c r="C52" s="52"/>
      <c r="D52" s="94">
        <f>SUM(D50:D51)</f>
        <v>3.3392299599999999</v>
      </c>
    </row>
    <row r="53" spans="1:4" x14ac:dyDescent="0.25">
      <c r="A53" s="51"/>
      <c r="B53" s="52"/>
      <c r="C53" s="52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12.749787119999999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0.91069907999999988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65.266767399999992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58.891873840000002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21.553211560000001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65.266767399999992</v>
      </c>
    </row>
    <row r="61" spans="1:4" x14ac:dyDescent="0.25">
      <c r="A61" s="51"/>
      <c r="B61" s="93" t="s">
        <v>68</v>
      </c>
      <c r="C61" s="52"/>
      <c r="D61" s="94">
        <f>SUM(D55:D60)</f>
        <v>224.63910639999997</v>
      </c>
    </row>
    <row r="62" spans="1:4" x14ac:dyDescent="0.25">
      <c r="A62" s="51"/>
      <c r="B62" s="52"/>
      <c r="C62" s="52"/>
      <c r="D62" s="95"/>
    </row>
    <row r="63" spans="1:4" ht="30" x14ac:dyDescent="0.25">
      <c r="A63" s="105" t="s">
        <v>69</v>
      </c>
      <c r="B63" s="121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275.48647169999998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50.39201576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2.4285308799999998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22.16034428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8.1962917199999996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358.66365433999994</v>
      </c>
    </row>
    <row r="71" spans="1:4" x14ac:dyDescent="0.25">
      <c r="A71" s="51"/>
      <c r="B71" s="93" t="s">
        <v>56</v>
      </c>
      <c r="C71" s="52"/>
      <c r="D71" s="94">
        <f>D70*36.8%</f>
        <v>131.98822479711998</v>
      </c>
    </row>
    <row r="72" spans="1:4" x14ac:dyDescent="0.25">
      <c r="A72" s="51"/>
      <c r="B72" s="93" t="s">
        <v>77</v>
      </c>
      <c r="C72" s="52"/>
      <c r="D72" s="94">
        <f>SUM(D70:D71)</f>
        <v>490.65187913711992</v>
      </c>
    </row>
    <row r="73" spans="1:4" x14ac:dyDescent="0.25">
      <c r="A73" s="51"/>
      <c r="B73" s="52"/>
      <c r="C73" s="52"/>
      <c r="D73" s="95"/>
    </row>
    <row r="74" spans="1:4" ht="32.25" customHeight="1" x14ac:dyDescent="0.25">
      <c r="A74" s="164" t="s">
        <v>186</v>
      </c>
      <c r="B74" s="165"/>
      <c r="C74" s="166"/>
      <c r="D74" s="100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1117.1242047999997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379.76151635999997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3.3392299599999999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224.63910639999997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490.65187913711992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C81" s="52"/>
      <c r="D81" s="109">
        <f>SUM(D75:D80)</f>
        <v>2215.5159366571197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6909.3395366571194</v>
      </c>
    </row>
    <row r="84" spans="1:4" x14ac:dyDescent="0.25">
      <c r="A84" s="51"/>
      <c r="B84" s="52"/>
      <c r="C84" s="52"/>
      <c r="D84" s="95"/>
    </row>
    <row r="85" spans="1:4" ht="30" x14ac:dyDescent="0.25">
      <c r="A85" s="17"/>
      <c r="B85" s="14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44.910706988271272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207.28018609971357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345.46697683285601</v>
      </c>
    </row>
    <row r="92" spans="1:4" x14ac:dyDescent="0.25">
      <c r="A92" s="51"/>
      <c r="B92" s="93" t="s">
        <v>84</v>
      </c>
      <c r="C92" s="52"/>
      <c r="D92" s="94">
        <f>SUM(D86:D91)</f>
        <v>597.65786992084088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110"/>
      <c r="C94" s="52"/>
      <c r="D94" s="123"/>
    </row>
    <row r="95" spans="1:4" x14ac:dyDescent="0.25">
      <c r="A95" s="51"/>
      <c r="B95" s="52"/>
      <c r="C95" s="52"/>
      <c r="D95" s="95"/>
    </row>
    <row r="96" spans="1:4" x14ac:dyDescent="0.25">
      <c r="A96" s="51"/>
      <c r="B96" s="96" t="s">
        <v>93</v>
      </c>
      <c r="C96" s="97"/>
      <c r="D96" s="98" t="s">
        <v>11</v>
      </c>
    </row>
    <row r="97" spans="1:4" x14ac:dyDescent="0.25">
      <c r="A97" s="51"/>
      <c r="B97" s="99" t="s">
        <v>94</v>
      </c>
      <c r="C97" s="97"/>
      <c r="D97" s="100">
        <f>D12</f>
        <v>3035.6635999999999</v>
      </c>
    </row>
    <row r="98" spans="1:4" x14ac:dyDescent="0.25">
      <c r="A98" s="51"/>
      <c r="B98" s="99" t="s">
        <v>95</v>
      </c>
      <c r="C98" s="97"/>
      <c r="D98" s="100">
        <f>D22</f>
        <v>1658.1599999999999</v>
      </c>
    </row>
    <row r="99" spans="1:4" x14ac:dyDescent="0.25">
      <c r="A99" s="51"/>
      <c r="B99" s="99" t="s">
        <v>96</v>
      </c>
      <c r="C99" s="97"/>
      <c r="D99" s="100">
        <f>D30</f>
        <v>0</v>
      </c>
    </row>
    <row r="100" spans="1:4" x14ac:dyDescent="0.25">
      <c r="A100" s="51"/>
      <c r="B100" s="99" t="s">
        <v>97</v>
      </c>
      <c r="C100" s="97"/>
      <c r="D100" s="100">
        <f>D81</f>
        <v>2215.5159366571197</v>
      </c>
    </row>
    <row r="101" spans="1:4" x14ac:dyDescent="0.25">
      <c r="A101" s="51"/>
      <c r="B101" s="99" t="s">
        <v>98</v>
      </c>
      <c r="C101" s="97"/>
      <c r="D101" s="100">
        <f>SUM(D97:D100)</f>
        <v>6909.3395366571194</v>
      </c>
    </row>
    <row r="102" spans="1:4" x14ac:dyDescent="0.25">
      <c r="A102" s="51"/>
      <c r="B102" s="99" t="s">
        <v>99</v>
      </c>
      <c r="C102" s="97"/>
      <c r="D102" s="100">
        <f>D92</f>
        <v>597.65786992084088</v>
      </c>
    </row>
    <row r="103" spans="1:4" x14ac:dyDescent="0.25">
      <c r="A103" s="51"/>
      <c r="B103" s="101" t="s">
        <v>84</v>
      </c>
      <c r="C103" s="83"/>
      <c r="D103" s="100">
        <f>SUM(D101:D102)</f>
        <v>7506.9974065779606</v>
      </c>
    </row>
    <row r="104" spans="1:4" x14ac:dyDescent="0.25">
      <c r="A104" s="52"/>
      <c r="B104" s="52"/>
      <c r="C104" s="52"/>
      <c r="D104" s="52"/>
    </row>
  </sheetData>
  <sheetProtection algorithmName="SHA-512" hashValue="n+1nlQ1/8O+tJn+pBTe4SdtOr9FR48+N/3pamAo+T+YNGmroeumgpNrzQblDpjs3TF//93l9YJdQ5USIZ6I5zg==" saltValue="LbRwLo/TcK6Y5QWPI5RBdQ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6C42A-BD3D-4674-B60F-DE363DF6E7CD}">
  <sheetPr>
    <tabColor theme="5"/>
  </sheetPr>
  <dimension ref="A1:K18"/>
  <sheetViews>
    <sheetView zoomScale="130" zoomScaleNormal="130" workbookViewId="0">
      <selection activeCell="C3" sqref="C3"/>
    </sheetView>
  </sheetViews>
  <sheetFormatPr defaultColWidth="0" defaultRowHeight="12.75" zeroHeight="1" x14ac:dyDescent="0.2"/>
  <cols>
    <col min="1" max="1" width="4.42578125" style="29" customWidth="1"/>
    <col min="2" max="2" width="3" style="29" customWidth="1"/>
    <col min="3" max="3" width="29.140625" style="29" bestFit="1" customWidth="1"/>
    <col min="4" max="4" width="6.28515625" style="29" bestFit="1" customWidth="1"/>
    <col min="5" max="5" width="12.85546875" style="29" customWidth="1"/>
    <col min="6" max="7" width="12.28515625" style="29" bestFit="1" customWidth="1"/>
    <col min="8" max="8" width="11.42578125" style="29" bestFit="1" customWidth="1"/>
    <col min="9" max="9" width="10.7109375" style="29" bestFit="1" customWidth="1"/>
    <col min="10" max="10" width="13.5703125" style="29" customWidth="1"/>
    <col min="11" max="11" width="9.140625" style="29" customWidth="1"/>
    <col min="12" max="16384" width="9.140625" style="29" hidden="1"/>
  </cols>
  <sheetData>
    <row r="1" spans="2:10" x14ac:dyDescent="0.2"/>
    <row r="2" spans="2:10" ht="15.75" x14ac:dyDescent="0.2">
      <c r="B2" s="149" t="s">
        <v>123</v>
      </c>
      <c r="C2" s="149"/>
      <c r="D2" s="149"/>
      <c r="E2" s="149"/>
      <c r="F2" s="149"/>
      <c r="G2" s="149"/>
      <c r="H2" s="149"/>
      <c r="I2" s="149"/>
      <c r="J2" s="149"/>
    </row>
    <row r="3" spans="2:10" ht="15.75" x14ac:dyDescent="0.2">
      <c r="B3" s="30"/>
    </row>
    <row r="4" spans="2:10" ht="15.75" x14ac:dyDescent="0.2">
      <c r="B4" s="150" t="s">
        <v>124</v>
      </c>
      <c r="C4" s="150"/>
      <c r="D4" s="150"/>
      <c r="E4" s="150"/>
      <c r="F4" s="150"/>
      <c r="G4" s="150"/>
      <c r="H4" s="150"/>
      <c r="I4" s="150"/>
      <c r="J4" s="150"/>
    </row>
    <row r="5" spans="2:10" ht="15.75" x14ac:dyDescent="0.2">
      <c r="B5" s="30"/>
    </row>
    <row r="6" spans="2:10" ht="25.5" x14ac:dyDescent="0.2">
      <c r="C6" s="31" t="s">
        <v>0</v>
      </c>
      <c r="D6" s="31" t="s">
        <v>1</v>
      </c>
      <c r="E6" s="31" t="s">
        <v>2</v>
      </c>
      <c r="F6" s="32" t="s">
        <v>3</v>
      </c>
      <c r="G6" s="32" t="s">
        <v>4</v>
      </c>
      <c r="H6" s="32" t="s">
        <v>5</v>
      </c>
      <c r="I6" s="32" t="s">
        <v>6</v>
      </c>
      <c r="J6" s="31" t="s">
        <v>7</v>
      </c>
    </row>
    <row r="7" spans="2:10" x14ac:dyDescent="0.2">
      <c r="B7" s="33">
        <v>1</v>
      </c>
      <c r="C7" s="34" t="s">
        <v>111</v>
      </c>
      <c r="D7" s="35">
        <v>2</v>
      </c>
      <c r="E7" s="36">
        <v>2028.4</v>
      </c>
      <c r="F7" s="37"/>
      <c r="G7" s="37">
        <f>E7*0.3</f>
        <v>608.52</v>
      </c>
      <c r="H7" s="38"/>
      <c r="I7" s="38"/>
      <c r="J7" s="39">
        <f>D7*(E7+F7+G7+H7)</f>
        <v>5273.84</v>
      </c>
    </row>
    <row r="8" spans="2:10" x14ac:dyDescent="0.2">
      <c r="B8" s="33">
        <v>2</v>
      </c>
      <c r="C8" s="35" t="s">
        <v>103</v>
      </c>
      <c r="D8" s="35">
        <v>12</v>
      </c>
      <c r="E8" s="40">
        <v>1516</v>
      </c>
      <c r="F8" s="37"/>
      <c r="G8" s="37"/>
      <c r="H8" s="38">
        <f>E8*0.4</f>
        <v>606.4</v>
      </c>
      <c r="I8" s="38"/>
      <c r="J8" s="39">
        <f>D8*(E8+F8+G8+H8+I8)</f>
        <v>25468.800000000003</v>
      </c>
    </row>
    <row r="9" spans="2:10" x14ac:dyDescent="0.2">
      <c r="B9" s="33">
        <v>3</v>
      </c>
      <c r="C9" s="35" t="s">
        <v>104</v>
      </c>
      <c r="D9" s="35">
        <v>2</v>
      </c>
      <c r="E9" s="40">
        <v>1575.28</v>
      </c>
      <c r="F9" s="37"/>
      <c r="G9" s="37"/>
      <c r="H9" s="38"/>
      <c r="I9" s="38"/>
      <c r="J9" s="39">
        <f>D9*(E9+F9+G9+H9+I9)</f>
        <v>3150.56</v>
      </c>
    </row>
    <row r="10" spans="2:10" x14ac:dyDescent="0.2">
      <c r="B10" s="33">
        <v>4</v>
      </c>
      <c r="C10" s="35" t="s">
        <v>105</v>
      </c>
      <c r="D10" s="35">
        <v>2</v>
      </c>
      <c r="E10" s="40">
        <v>1516</v>
      </c>
      <c r="F10" s="37"/>
      <c r="G10" s="37"/>
      <c r="H10" s="38"/>
      <c r="I10" s="38"/>
      <c r="J10" s="39">
        <f>D10*(E10+F10+G10+H10+I10)</f>
        <v>3032</v>
      </c>
    </row>
    <row r="11" spans="2:10" x14ac:dyDescent="0.2">
      <c r="B11" s="33">
        <v>5</v>
      </c>
      <c r="C11" s="35" t="s">
        <v>108</v>
      </c>
      <c r="D11" s="35">
        <v>4</v>
      </c>
      <c r="E11" s="40">
        <v>1852.92</v>
      </c>
      <c r="F11" s="37"/>
      <c r="G11" s="37"/>
      <c r="H11" s="38">
        <f>E11*0.4</f>
        <v>741.16800000000012</v>
      </c>
      <c r="I11" s="38">
        <f>17*16</f>
        <v>272</v>
      </c>
      <c r="J11" s="41">
        <f>D11*(E11+F11+G11+H11+I11)</f>
        <v>11464.352000000001</v>
      </c>
    </row>
    <row r="12" spans="2:10" x14ac:dyDescent="0.2">
      <c r="B12" s="33">
        <v>6</v>
      </c>
      <c r="C12" s="42" t="s">
        <v>106</v>
      </c>
      <c r="D12" s="42">
        <v>6</v>
      </c>
      <c r="E12" s="43">
        <v>1781.67</v>
      </c>
      <c r="F12" s="37"/>
      <c r="G12" s="37"/>
      <c r="H12" s="38"/>
      <c r="I12" s="38"/>
      <c r="J12" s="41">
        <f>D12*(E12+F12+G12+H12)</f>
        <v>10690.02</v>
      </c>
    </row>
    <row r="13" spans="2:10" x14ac:dyDescent="0.2">
      <c r="B13" s="33">
        <v>7</v>
      </c>
      <c r="C13" s="42" t="s">
        <v>107</v>
      </c>
      <c r="D13" s="42">
        <v>2</v>
      </c>
      <c r="E13" s="43">
        <v>1781.67</v>
      </c>
      <c r="F13" s="37"/>
      <c r="G13" s="37"/>
      <c r="H13" s="38"/>
      <c r="I13" s="38"/>
      <c r="J13" s="41">
        <f>D13*(E13+F13+G13+H13)</f>
        <v>3563.34</v>
      </c>
    </row>
    <row r="14" spans="2:10" x14ac:dyDescent="0.2">
      <c r="B14" s="33">
        <v>8</v>
      </c>
      <c r="C14" s="42" t="s">
        <v>109</v>
      </c>
      <c r="D14" s="42">
        <v>4</v>
      </c>
      <c r="E14" s="44">
        <v>1631.77</v>
      </c>
      <c r="F14" s="37"/>
      <c r="G14" s="37">
        <f>E14*0.3</f>
        <v>489.53099999999995</v>
      </c>
      <c r="H14" s="38"/>
      <c r="I14" s="38"/>
      <c r="J14" s="41">
        <f>D14*(E14+F14+G14+H14)</f>
        <v>8485.2039999999997</v>
      </c>
    </row>
    <row r="15" spans="2:10" x14ac:dyDescent="0.2">
      <c r="B15" s="33">
        <v>9</v>
      </c>
      <c r="C15" s="42" t="s">
        <v>110</v>
      </c>
      <c r="D15" s="42">
        <v>4</v>
      </c>
      <c r="E15" s="44">
        <v>1631.77</v>
      </c>
      <c r="F15" s="37">
        <f>E15*0.2</f>
        <v>326.35400000000004</v>
      </c>
      <c r="G15" s="37">
        <f>E15*0.3</f>
        <v>489.53099999999995</v>
      </c>
      <c r="H15" s="38"/>
      <c r="I15" s="38"/>
      <c r="J15" s="39">
        <f>D15*(E15+F15+G15+H15+I15)</f>
        <v>9790.619999999999</v>
      </c>
    </row>
    <row r="16" spans="2:10" x14ac:dyDescent="0.2">
      <c r="B16" s="33">
        <v>10</v>
      </c>
      <c r="C16" s="42" t="s">
        <v>112</v>
      </c>
      <c r="D16" s="42">
        <v>2</v>
      </c>
      <c r="E16" s="45">
        <v>1679.77</v>
      </c>
      <c r="F16" s="37"/>
      <c r="G16" s="37"/>
      <c r="H16" s="38"/>
      <c r="I16" s="38"/>
      <c r="J16" s="39">
        <f>D16*(E16+F16+G16+H16+I16)</f>
        <v>3359.54</v>
      </c>
    </row>
    <row r="17" spans="2:10" ht="13.5" thickBot="1" x14ac:dyDescent="0.25">
      <c r="B17" s="46"/>
      <c r="C17" s="47" t="s">
        <v>8</v>
      </c>
      <c r="D17" s="48">
        <f>SUM(D7:D16)</f>
        <v>40</v>
      </c>
      <c r="F17" s="49"/>
      <c r="G17" s="49"/>
      <c r="H17" s="49"/>
      <c r="I17" s="49"/>
      <c r="J17" s="50">
        <f>SUM(J7:J15)</f>
        <v>80918.73599999999</v>
      </c>
    </row>
    <row r="18" spans="2:10" x14ac:dyDescent="0.2"/>
  </sheetData>
  <sheetProtection algorithmName="SHA-512" hashValue="S23U/fKCjsvJ0xgDY8Uh1xsfkgRtUHRallfpeuCZbFM5XK++l04Jw2zk9F1QCg1AXfengF1mzuiv3+kx7vgyDw==" saltValue="DGt0G15d7ifC8BLCH1zBVw==" spinCount="100000" sheet="1" objects="1" scenarios="1"/>
  <mergeCells count="2">
    <mergeCell ref="B2:J2"/>
    <mergeCell ref="B4:J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6193-48EC-4AA6-A6EA-EF945774F492}">
  <dimension ref="A1:G17"/>
  <sheetViews>
    <sheetView workbookViewId="0">
      <selection activeCell="D5" sqref="D5"/>
    </sheetView>
  </sheetViews>
  <sheetFormatPr defaultColWidth="0" defaultRowHeight="15" zeroHeight="1" x14ac:dyDescent="0.25"/>
  <cols>
    <col min="1" max="1" width="46" style="52" customWidth="1"/>
    <col min="2" max="2" width="23.7109375" style="52" bestFit="1" customWidth="1"/>
    <col min="3" max="4" width="13.5703125" style="51" customWidth="1"/>
    <col min="5" max="5" width="9.85546875" style="90" customWidth="1"/>
    <col min="6" max="6" width="10.5703125" style="90" bestFit="1" customWidth="1"/>
    <col min="7" max="7" width="9.140625" style="52" customWidth="1"/>
    <col min="8" max="16384" width="9.140625" style="52" hidden="1"/>
  </cols>
  <sheetData>
    <row r="1" spans="1:6" x14ac:dyDescent="0.25">
      <c r="A1" s="153" t="s">
        <v>182</v>
      </c>
      <c r="B1" s="153"/>
      <c r="C1" s="153"/>
      <c r="D1" s="153"/>
      <c r="E1" s="153"/>
      <c r="F1" s="153"/>
    </row>
    <row r="2" spans="1:6" x14ac:dyDescent="0.25"/>
    <row r="3" spans="1:6" x14ac:dyDescent="0.25"/>
    <row r="4" spans="1:6" s="87" customFormat="1" ht="30" x14ac:dyDescent="0.25">
      <c r="A4" s="9" t="s">
        <v>0</v>
      </c>
      <c r="B4" s="9" t="s">
        <v>180</v>
      </c>
      <c r="C4" s="9" t="s">
        <v>183</v>
      </c>
      <c r="D4" s="9" t="s">
        <v>184</v>
      </c>
      <c r="E4" s="10" t="s">
        <v>168</v>
      </c>
      <c r="F4" s="10" t="s">
        <v>169</v>
      </c>
    </row>
    <row r="5" spans="1:6" ht="15.75" customHeight="1" x14ac:dyDescent="0.25">
      <c r="A5" s="151" t="s">
        <v>103</v>
      </c>
      <c r="B5" s="131" t="s">
        <v>181</v>
      </c>
      <c r="C5" s="11">
        <v>4</v>
      </c>
      <c r="D5" s="11">
        <v>12</v>
      </c>
      <c r="E5" s="84"/>
      <c r="F5" s="27">
        <f>C5*D5*E5</f>
        <v>0</v>
      </c>
    </row>
    <row r="6" spans="1:6" x14ac:dyDescent="0.25">
      <c r="A6" s="151"/>
      <c r="B6" s="131" t="s">
        <v>167</v>
      </c>
      <c r="C6" s="11">
        <v>4</v>
      </c>
      <c r="D6" s="11">
        <v>12</v>
      </c>
      <c r="E6" s="85"/>
      <c r="F6" s="27">
        <f t="shared" ref="F6:F14" si="0">C6*D6*E6</f>
        <v>0</v>
      </c>
    </row>
    <row r="7" spans="1:6" x14ac:dyDescent="0.25">
      <c r="A7" s="152" t="s">
        <v>170</v>
      </c>
      <c r="B7" s="131" t="s">
        <v>171</v>
      </c>
      <c r="C7" s="17">
        <v>2</v>
      </c>
      <c r="D7" s="17">
        <v>10</v>
      </c>
      <c r="E7" s="85"/>
      <c r="F7" s="27">
        <f t="shared" si="0"/>
        <v>0</v>
      </c>
    </row>
    <row r="8" spans="1:6" x14ac:dyDescent="0.25">
      <c r="A8" s="152"/>
      <c r="B8" s="131" t="s">
        <v>167</v>
      </c>
      <c r="C8" s="17">
        <v>2</v>
      </c>
      <c r="D8" s="17">
        <v>10</v>
      </c>
      <c r="E8" s="85"/>
      <c r="F8" s="27">
        <f t="shared" si="0"/>
        <v>0</v>
      </c>
    </row>
    <row r="9" spans="1:6" x14ac:dyDescent="0.25">
      <c r="A9" s="152"/>
      <c r="B9" s="131" t="s">
        <v>172</v>
      </c>
      <c r="C9" s="17">
        <v>4</v>
      </c>
      <c r="D9" s="17">
        <v>10</v>
      </c>
      <c r="E9" s="85"/>
      <c r="F9" s="27">
        <f t="shared" si="0"/>
        <v>0</v>
      </c>
    </row>
    <row r="10" spans="1:6" s="88" customFormat="1" ht="31.5" x14ac:dyDescent="0.25">
      <c r="A10" s="13" t="s">
        <v>173</v>
      </c>
      <c r="B10" s="132" t="s">
        <v>174</v>
      </c>
      <c r="C10" s="25">
        <v>4</v>
      </c>
      <c r="D10" s="25">
        <v>8</v>
      </c>
      <c r="E10" s="86"/>
      <c r="F10" s="28">
        <f t="shared" si="0"/>
        <v>0</v>
      </c>
    </row>
    <row r="11" spans="1:6" ht="15.75" x14ac:dyDescent="0.25">
      <c r="A11" s="151" t="s">
        <v>175</v>
      </c>
      <c r="B11" s="133" t="s">
        <v>176</v>
      </c>
      <c r="C11" s="17">
        <v>3</v>
      </c>
      <c r="D11" s="17">
        <v>10</v>
      </c>
      <c r="E11" s="85"/>
      <c r="F11" s="27">
        <f t="shared" si="0"/>
        <v>0</v>
      </c>
    </row>
    <row r="12" spans="1:6" ht="15.75" x14ac:dyDescent="0.25">
      <c r="A12" s="151"/>
      <c r="B12" s="133" t="s">
        <v>177</v>
      </c>
      <c r="C12" s="17">
        <v>2</v>
      </c>
      <c r="D12" s="17">
        <v>10</v>
      </c>
      <c r="E12" s="85"/>
      <c r="F12" s="27">
        <f t="shared" si="0"/>
        <v>0</v>
      </c>
    </row>
    <row r="13" spans="1:6" ht="15.75" x14ac:dyDescent="0.25">
      <c r="A13" s="151"/>
      <c r="B13" s="133" t="s">
        <v>178</v>
      </c>
      <c r="C13" s="17">
        <v>1</v>
      </c>
      <c r="D13" s="17">
        <v>10</v>
      </c>
      <c r="E13" s="85"/>
      <c r="F13" s="27">
        <f t="shared" si="0"/>
        <v>0</v>
      </c>
    </row>
    <row r="14" spans="1:6" ht="15.75" x14ac:dyDescent="0.25">
      <c r="A14" s="151"/>
      <c r="B14" s="133" t="s">
        <v>179</v>
      </c>
      <c r="C14" s="17">
        <v>1</v>
      </c>
      <c r="D14" s="17">
        <v>10</v>
      </c>
      <c r="E14" s="85"/>
      <c r="F14" s="27">
        <f t="shared" si="0"/>
        <v>0</v>
      </c>
    </row>
    <row r="15" spans="1:6" ht="15.75" x14ac:dyDescent="0.25">
      <c r="A15" s="89"/>
      <c r="B15" s="30"/>
    </row>
    <row r="16" spans="1:6" x14ac:dyDescent="0.25">
      <c r="E16" s="91" t="s">
        <v>84</v>
      </c>
      <c r="F16" s="91">
        <f>SUM(F5:F14)</f>
        <v>0</v>
      </c>
    </row>
    <row r="17" x14ac:dyDescent="0.25"/>
  </sheetData>
  <sheetProtection algorithmName="SHA-512" hashValue="MuEecFbk11rGmNmoxmS1oX72Z2RZYKyp1tI8f9JILENPn/Pq0OZnxgxhYhQu7K+doEQBwjbmijuq1GuYlT3yqQ==" saltValue="07wMGS9TuGCTM2l4Oeq0VA==" spinCount="100000" sheet="1" objects="1" scenarios="1"/>
  <mergeCells count="4">
    <mergeCell ref="A5:A6"/>
    <mergeCell ref="A7:A9"/>
    <mergeCell ref="A11:A14"/>
    <mergeCell ref="A1:F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1F969-2D77-43B7-978A-3D689B1F9220}">
  <sheetPr>
    <tabColor theme="8" tint="0.39997558519241921"/>
  </sheetPr>
  <dimension ref="A1:I103"/>
  <sheetViews>
    <sheetView zoomScaleNormal="100" workbookViewId="0">
      <selection activeCell="D73" sqref="D73"/>
    </sheetView>
  </sheetViews>
  <sheetFormatPr defaultColWidth="0" defaultRowHeight="15" zeroHeight="1" x14ac:dyDescent="0.25"/>
  <cols>
    <col min="1" max="1" width="2" style="52" customWidth="1"/>
    <col min="2" max="2" width="7" style="52" customWidth="1"/>
    <col min="3" max="3" width="49.5703125" style="52" customWidth="1"/>
    <col min="4" max="4" width="10.7109375" style="52" customWidth="1"/>
    <col min="5" max="5" width="21.5703125" style="52" customWidth="1"/>
    <col min="6" max="6" width="9.140625" style="52" customWidth="1"/>
    <col min="7" max="8" width="9.140625" style="52" hidden="1" customWidth="1"/>
    <col min="9" max="9" width="12.7109375" style="52" hidden="1" customWidth="1"/>
    <col min="10" max="16384" width="9.140625" style="52" hidden="1"/>
  </cols>
  <sheetData>
    <row r="1" spans="2:5" x14ac:dyDescent="0.25">
      <c r="B1" s="154" t="s">
        <v>100</v>
      </c>
      <c r="C1" s="154"/>
      <c r="D1" s="154"/>
      <c r="E1" s="154"/>
    </row>
    <row r="2" spans="2:5" x14ac:dyDescent="0.25"/>
    <row r="3" spans="2:5" x14ac:dyDescent="0.25">
      <c r="B3" s="51"/>
      <c r="C3" s="104" t="s">
        <v>9</v>
      </c>
      <c r="E3" s="95"/>
    </row>
    <row r="4" spans="2:5" x14ac:dyDescent="0.25">
      <c r="B4" s="102"/>
      <c r="C4" s="103"/>
      <c r="D4" s="105" t="s">
        <v>10</v>
      </c>
      <c r="E4" s="106" t="s">
        <v>11</v>
      </c>
    </row>
    <row r="5" spans="2:5" x14ac:dyDescent="0.25">
      <c r="B5" s="102" t="s">
        <v>12</v>
      </c>
      <c r="C5" s="103" t="s">
        <v>13</v>
      </c>
      <c r="D5" s="111">
        <f>SUM('AUXILIAR DE MANUTENÇÃO PREDIAL'!C5+'AUX. SERVIÇOS'!D5+CONTÍNUO!C5+COPEIRA!D5+MOTORISTA!C5+RECEPCIONISTA!C5+TELEFONISTA!C5+'VIGIA DIURNO'!C5+'VIGIA NOTURNO'!C5+PORTEIRO!C5)</f>
        <v>40</v>
      </c>
      <c r="E5" s="100">
        <f>SUM('AUXILIAR DE MANUTENÇÃO PREDIAL'!D5+'AUX. SERVIÇOS'!E5+CONTÍNUO!D5+COPEIRA!E5+MOTORISTA!D5+RECEPCIONISTA!D5+TELEFONISTA!D5+'VIGIA DIURNO'!D5+'VIGIA NOTURNO'!D5+PORTEIRO!D5)</f>
        <v>66210.3</v>
      </c>
    </row>
    <row r="6" spans="2:5" x14ac:dyDescent="0.25">
      <c r="B6" s="102" t="s">
        <v>14</v>
      </c>
      <c r="C6" s="103" t="s">
        <v>15</v>
      </c>
      <c r="D6" s="102"/>
      <c r="E6" s="100">
        <f>SUM('AUXILIAR DE MANUTENÇÃO PREDIAL'!D6+'AUX. SERVIÇOS'!E6+CONTÍNUO!D6+COPEIRA!E6+MOTORISTA!D6+RECEPCIONISTA!D6+TELEFONISTA!D6+'VIGIA DIURNO'!D6+'VIGIA NOTURNO'!D6+PORTEIRO!D6)</f>
        <v>6112.3499999999995</v>
      </c>
    </row>
    <row r="7" spans="2:5" x14ac:dyDescent="0.25">
      <c r="B7" s="102" t="s">
        <v>16</v>
      </c>
      <c r="C7" s="103" t="s">
        <v>17</v>
      </c>
      <c r="D7" s="102"/>
      <c r="E7" s="100">
        <f>SUM('AUXILIAR DE MANUTENÇÃO PREDIAL'!D7+'AUX. SERVIÇOS'!E7+CONTÍNUO!D7+COPEIRA!E7+MOTORISTA!D7+RECEPCIONISTA!D7+TELEFONISTA!D7+'VIGIA DIURNO'!D7+'VIGIA NOTURNO'!D7+PORTEIRO!D7)</f>
        <v>10241.472</v>
      </c>
    </row>
    <row r="8" spans="2:5" x14ac:dyDescent="0.25">
      <c r="B8" s="102" t="s">
        <v>18</v>
      </c>
      <c r="C8" s="103" t="s">
        <v>19</v>
      </c>
      <c r="D8" s="102"/>
      <c r="E8" s="100">
        <f>SUM('AUXILIAR DE MANUTENÇÃO PREDIAL'!D8+'AUX. SERVIÇOS'!E8+CONTÍNUO!D8+COPEIRA!E8+MOTORISTA!D8+RECEPCIONISTA!D8+TELEFONISTA!D8+'VIGIA DIURNO'!D8+'VIGIA NOTURNO'!D8+PORTEIRO!D8)</f>
        <v>1958.1240000000003</v>
      </c>
    </row>
    <row r="9" spans="2:5" x14ac:dyDescent="0.25">
      <c r="B9" s="102" t="s">
        <v>20</v>
      </c>
      <c r="C9" s="103" t="s">
        <v>21</v>
      </c>
      <c r="D9" s="102"/>
      <c r="E9" s="100">
        <f>SUM('AUXILIAR DE MANUTENÇÃO PREDIAL'!D9+'AUX. SERVIÇOS'!E9+CONTÍNUO!D9+COPEIRA!E9+MOTORISTA!D9+RECEPCIONISTA!D9+TELEFONISTA!D9+'VIGIA DIURNO'!D9+'VIGIA NOTURNO'!D9+PORTEIRO!D9)</f>
        <v>0</v>
      </c>
    </row>
    <row r="10" spans="2:5" x14ac:dyDescent="0.25">
      <c r="B10" s="102" t="s">
        <v>22</v>
      </c>
      <c r="C10" s="103" t="s">
        <v>23</v>
      </c>
      <c r="D10" s="102"/>
      <c r="E10" s="100">
        <f>SUM('AUXILIAR DE MANUTENÇÃO PREDIAL'!D10+'AUX. SERVIÇOS'!E10+CONTÍNUO!D10+COPEIRA!E10+MOTORISTA!D10+RECEPCIONISTA!D10+TELEFONISTA!D10+'VIGIA DIURNO'!D10+'VIGIA NOTURNO'!D10+PORTEIRO!D10)</f>
        <v>1088</v>
      </c>
    </row>
    <row r="11" spans="2:5" x14ac:dyDescent="0.25">
      <c r="B11" s="102" t="s">
        <v>24</v>
      </c>
      <c r="C11" s="103" t="s">
        <v>25</v>
      </c>
      <c r="D11" s="102"/>
      <c r="E11" s="100">
        <f>SUM('AUXILIAR DE MANUTENÇÃO PREDIAL'!D11+'AUX. SERVIÇOS'!E11+CONTÍNUO!D11+COPEIRA!E11+MOTORISTA!D11+RECEPCIONISTA!D11+TELEFONISTA!D11+'VIGIA DIURNO'!D11+'VIGIA NOTURNO'!D11+PORTEIRO!D11)</f>
        <v>6418.6980000000003</v>
      </c>
    </row>
    <row r="12" spans="2:5" x14ac:dyDescent="0.25">
      <c r="B12" s="51"/>
      <c r="C12" s="93" t="s">
        <v>26</v>
      </c>
      <c r="D12" s="102"/>
      <c r="E12" s="100">
        <f>SUM('AUXILIAR DE MANUTENÇÃO PREDIAL'!D12+'AUX. SERVIÇOS'!E12+CONTÍNUO!D12+COPEIRA!E12+MOTORISTA!D12+RECEPCIONISTA!D12+TELEFONISTA!D12+'VIGIA DIURNO'!D12+'VIGIA NOTURNO'!D12+PORTEIRO!D12)</f>
        <v>79191.547999999995</v>
      </c>
    </row>
    <row r="13" spans="2:5" x14ac:dyDescent="0.25">
      <c r="B13" s="51"/>
      <c r="E13" s="95"/>
    </row>
    <row r="14" spans="2:5" x14ac:dyDescent="0.25">
      <c r="B14" s="51"/>
      <c r="C14" s="104" t="s">
        <v>27</v>
      </c>
      <c r="E14" s="95"/>
    </row>
    <row r="15" spans="2:5" x14ac:dyDescent="0.25">
      <c r="B15" s="102"/>
      <c r="C15" s="103"/>
      <c r="D15" s="102" t="s">
        <v>10</v>
      </c>
      <c r="E15" s="100" t="s">
        <v>11</v>
      </c>
    </row>
    <row r="16" spans="2:5" x14ac:dyDescent="0.25">
      <c r="B16" s="102" t="s">
        <v>12</v>
      </c>
      <c r="C16" s="103" t="s">
        <v>28</v>
      </c>
      <c r="D16" s="102"/>
      <c r="E16" s="100">
        <f>SUM('AUXILIAR DE MANUTENÇÃO PREDIAL'!D16+'AUX. SERVIÇOS'!E16+CONTÍNUO!D16+COPEIRA!E16+MOTORISTA!D16+RECEPCIONISTA!D16+TELEFONISTA!D16+'VIGIA DIURNO'!D16+'VIGIA NOTURNO'!D16+PORTEIRO!D16)</f>
        <v>2175.6</v>
      </c>
    </row>
    <row r="17" spans="2:9" x14ac:dyDescent="0.25">
      <c r="B17" s="102" t="s">
        <v>14</v>
      </c>
      <c r="C17" s="103" t="s">
        <v>29</v>
      </c>
      <c r="D17" s="102"/>
      <c r="E17" s="100">
        <f>SUM('AUXILIAR DE MANUTENÇÃO PREDIAL'!D17+'AUX. SERVIÇOS'!E17+CONTÍNUO!D17+COPEIRA!E17+MOTORISTA!D17+RECEPCIONISTA!D17+TELEFONISTA!D17+'VIGIA DIURNO'!D17+'VIGIA NOTURNO'!D17+PORTEIRO!D17)</f>
        <v>6115.2000000000007</v>
      </c>
    </row>
    <row r="18" spans="2:9" x14ac:dyDescent="0.25">
      <c r="B18" s="102" t="s">
        <v>16</v>
      </c>
      <c r="C18" s="103" t="s">
        <v>30</v>
      </c>
      <c r="D18" s="102"/>
      <c r="E18" s="100">
        <f>SUM('AUXILIAR DE MANUTENÇÃO PREDIAL'!D18+'AUX. SERVIÇOS'!E18+CONTÍNUO!D18+COPEIRA!E18+MOTORISTA!D18+RECEPCIONISTA!D18+TELEFONISTA!D18+'VIGIA DIURNO'!D18+'VIGIA NOTURNO'!D18+PORTEIRO!D18)</f>
        <v>0</v>
      </c>
    </row>
    <row r="19" spans="2:9" x14ac:dyDescent="0.25">
      <c r="B19" s="102" t="s">
        <v>18</v>
      </c>
      <c r="C19" s="103" t="s">
        <v>31</v>
      </c>
      <c r="D19" s="102"/>
      <c r="E19" s="100">
        <f>SUM('AUXILIAR DE MANUTENÇÃO PREDIAL'!D19+'AUX. SERVIÇOS'!E19+CONTÍNUO!D19+COPEIRA!E19+MOTORISTA!D19+RECEPCIONISTA!D19+TELEFONISTA!D19+'VIGIA DIURNO'!D19+'VIGIA NOTURNO'!D19+PORTEIRO!D19)</f>
        <v>0</v>
      </c>
    </row>
    <row r="20" spans="2:9" x14ac:dyDescent="0.25">
      <c r="B20" s="102" t="s">
        <v>32</v>
      </c>
      <c r="C20" s="103" t="s">
        <v>33</v>
      </c>
      <c r="D20" s="102"/>
      <c r="E20" s="100">
        <f>SUM('AUXILIAR DE MANUTENÇÃO PREDIAL'!D20+'AUX. SERVIÇOS'!E20+CONTÍNUO!D20+COPEIRA!E20+MOTORISTA!D20+RECEPCIONISTA!D20+TELEFONISTA!D20+'VIGIA DIURNO'!D20+'VIGIA NOTURNO'!D20+PORTEIRO!D20)</f>
        <v>0</v>
      </c>
    </row>
    <row r="21" spans="2:9" x14ac:dyDescent="0.25">
      <c r="B21" s="102" t="s">
        <v>34</v>
      </c>
      <c r="C21" s="103" t="s">
        <v>35</v>
      </c>
      <c r="D21" s="102"/>
      <c r="E21" s="100">
        <f>SUM('AUXILIAR DE MANUTENÇÃO PREDIAL'!D21+'AUX. SERVIÇOS'!E21+CONTÍNUO!D21+COPEIRA!E21+MOTORISTA!D21+RECEPCIONISTA!D21+TELEFONISTA!D21+'VIGIA DIURNO'!D21+'VIGIA NOTURNO'!D21+PORTEIRO!D21)</f>
        <v>0</v>
      </c>
    </row>
    <row r="22" spans="2:9" x14ac:dyDescent="0.25">
      <c r="B22" s="51"/>
      <c r="C22" s="93" t="s">
        <v>26</v>
      </c>
      <c r="E22" s="100">
        <f>SUM('AUXILIAR DE MANUTENÇÃO PREDIAL'!D22+'AUX. SERVIÇOS'!E22+CONTÍNUO!D22+COPEIRA!E22+MOTORISTA!D22+RECEPCIONISTA!D22+TELEFONISTA!D22+'VIGIA DIURNO'!D22+'VIGIA NOTURNO'!D22+PORTEIRO!D22)</f>
        <v>33163.199999999997</v>
      </c>
    </row>
    <row r="23" spans="2:9" x14ac:dyDescent="0.25">
      <c r="B23" s="51"/>
      <c r="E23" s="95"/>
    </row>
    <row r="24" spans="2:9" x14ac:dyDescent="0.25">
      <c r="B24" s="51"/>
      <c r="C24" s="104" t="s">
        <v>36</v>
      </c>
      <c r="E24" s="95"/>
    </row>
    <row r="25" spans="2:9" x14ac:dyDescent="0.25">
      <c r="B25" s="17"/>
      <c r="C25" s="18"/>
      <c r="D25" s="17" t="s">
        <v>10</v>
      </c>
      <c r="E25" s="4" t="s">
        <v>11</v>
      </c>
    </row>
    <row r="26" spans="2:9" x14ac:dyDescent="0.25">
      <c r="B26" s="17" t="s">
        <v>12</v>
      </c>
      <c r="C26" s="18" t="s">
        <v>101</v>
      </c>
      <c r="D26" s="8">
        <v>40</v>
      </c>
      <c r="E26" s="113">
        <f>'AUX. SERVIÇOS'!E26+CONTÍNUO!D26+COPEIRA!E26+MOTORISTA!D26+RECEPCIONISTA!D26+TELEFONISTA!D26+'VIGIA DIURNO'!D26+'VIGIA NOTURNO'!D26+PORTEIRO!D26</f>
        <v>0</v>
      </c>
      <c r="I26" s="92"/>
    </row>
    <row r="27" spans="2:9" x14ac:dyDescent="0.25">
      <c r="B27" s="102" t="s">
        <v>14</v>
      </c>
      <c r="C27" s="103" t="s">
        <v>38</v>
      </c>
      <c r="D27" s="102"/>
      <c r="E27" s="100">
        <f>'AUX. SERVIÇOS'!E27+CONTÍNUO!D27+COPEIRA!E27+MOTORISTA!D27+RECEPCIONISTA!D27+TELEFONISTA!D27+'VIGIA DIURNO'!D27+'VIGIA NOTURNO'!D27+PORTEIRO!D27</f>
        <v>0</v>
      </c>
    </row>
    <row r="28" spans="2:9" x14ac:dyDescent="0.25">
      <c r="B28" s="102" t="s">
        <v>16</v>
      </c>
      <c r="C28" s="103" t="s">
        <v>39</v>
      </c>
      <c r="D28" s="102"/>
      <c r="E28" s="100">
        <f>'AUX. SERVIÇOS'!E28+CONTÍNUO!D28+COPEIRA!E28+MOTORISTA!D28+RECEPCIONISTA!D28+TELEFONISTA!D28+'VIGIA DIURNO'!D28+'VIGIA NOTURNO'!D28+PORTEIRO!D28</f>
        <v>0</v>
      </c>
    </row>
    <row r="29" spans="2:9" x14ac:dyDescent="0.25">
      <c r="B29" s="102" t="s">
        <v>18</v>
      </c>
      <c r="C29" s="103" t="s">
        <v>40</v>
      </c>
      <c r="D29" s="103"/>
      <c r="E29" s="100">
        <f>'AUX. SERVIÇOS'!E29+CONTÍNUO!D29+COPEIRA!E29+MOTORISTA!D29+RECEPCIONISTA!D29+TELEFONISTA!D29+'VIGIA DIURNO'!D29+'VIGIA NOTURNO'!D29+PORTEIRO!D29</f>
        <v>0</v>
      </c>
    </row>
    <row r="30" spans="2:9" x14ac:dyDescent="0.25">
      <c r="B30" s="51"/>
      <c r="C30" s="93" t="s">
        <v>26</v>
      </c>
      <c r="E30" s="100">
        <f>SUM(E26:E29)</f>
        <v>0</v>
      </c>
    </row>
    <row r="31" spans="2:9" x14ac:dyDescent="0.25">
      <c r="B31" s="51"/>
      <c r="E31" s="95"/>
    </row>
    <row r="32" spans="2:9" x14ac:dyDescent="0.25">
      <c r="B32" s="51"/>
      <c r="C32" s="104" t="s">
        <v>41</v>
      </c>
      <c r="E32" s="95"/>
    </row>
    <row r="33" spans="2:5" x14ac:dyDescent="0.25">
      <c r="B33" s="102" t="s">
        <v>42</v>
      </c>
      <c r="C33" s="103"/>
      <c r="D33" s="105" t="s">
        <v>10</v>
      </c>
      <c r="E33" s="106" t="s">
        <v>11</v>
      </c>
    </row>
    <row r="34" spans="2:5" x14ac:dyDescent="0.25">
      <c r="B34" s="102" t="s">
        <v>12</v>
      </c>
      <c r="C34" s="103" t="s">
        <v>43</v>
      </c>
      <c r="D34" s="107">
        <v>0.2</v>
      </c>
      <c r="E34" s="100">
        <f>SUM('AUXILIAR DE MANUTENÇÃO PREDIAL'!D34+'AUX. SERVIÇOS'!E34+CONTÍNUO!D34+COPEIRA!E34+MOTORISTA!D34+RECEPCIONISTA!D34+TELEFONISTA!D34+'VIGIA DIURNO'!D34+'VIGIA NOTURNO'!D34)</f>
        <v>15231.176879999999</v>
      </c>
    </row>
    <row r="35" spans="2:5" x14ac:dyDescent="0.25">
      <c r="B35" s="102" t="s">
        <v>14</v>
      </c>
      <c r="C35" s="103" t="s">
        <v>44</v>
      </c>
      <c r="D35" s="107">
        <v>1.4999999999999999E-2</v>
      </c>
      <c r="E35" s="100">
        <f>SUM('AUXILIAR DE MANUTENÇÃO PREDIAL'!D35+'AUX. SERVIÇOS'!E35+CONTÍNUO!D35+COPEIRA!E35+MOTORISTA!D35+RECEPCIONISTA!D35+TELEFONISTA!D35+'VIGIA DIURNO'!D35+'VIGIA NOTURNO'!D35)</f>
        <v>1142.338266</v>
      </c>
    </row>
    <row r="36" spans="2:5" x14ac:dyDescent="0.25">
      <c r="B36" s="102" t="s">
        <v>16</v>
      </c>
      <c r="C36" s="103" t="s">
        <v>45</v>
      </c>
      <c r="D36" s="107">
        <v>0.01</v>
      </c>
      <c r="E36" s="100">
        <f>SUM('AUXILIAR DE MANUTENÇÃO PREDIAL'!D36+'AUX. SERVIÇOS'!E36+CONTÍNUO!D36+COPEIRA!E36+MOTORISTA!D36+RECEPCIONISTA!D36+TELEFONISTA!D36+'VIGIA DIURNO'!D36+'VIGIA NOTURNO'!D36)</f>
        <v>761.55884399999991</v>
      </c>
    </row>
    <row r="37" spans="2:5" x14ac:dyDescent="0.25">
      <c r="B37" s="102" t="s">
        <v>18</v>
      </c>
      <c r="C37" s="103" t="s">
        <v>46</v>
      </c>
      <c r="D37" s="107">
        <v>2E-3</v>
      </c>
      <c r="E37" s="100">
        <f>SUM('AUXILIAR DE MANUTENÇÃO PREDIAL'!D37+'AUX. SERVIÇOS'!E37+CONTÍNUO!D37+COPEIRA!E37+MOTORISTA!D37+RECEPCIONISTA!D37+TELEFONISTA!D37+'VIGIA DIURNO'!D37+'VIGIA NOTURNO'!D37)</f>
        <v>152.31176880000001</v>
      </c>
    </row>
    <row r="38" spans="2:5" x14ac:dyDescent="0.25">
      <c r="B38" s="102" t="s">
        <v>20</v>
      </c>
      <c r="C38" s="103" t="s">
        <v>47</v>
      </c>
      <c r="D38" s="107">
        <v>2.5000000000000001E-2</v>
      </c>
      <c r="E38" s="100">
        <f>SUM('AUXILIAR DE MANUTENÇÃO PREDIAL'!D38+'AUX. SERVIÇOS'!E38+CONTÍNUO!D38+COPEIRA!E38+MOTORISTA!D38+RECEPCIONISTA!D38+TELEFONISTA!D38+'VIGIA DIURNO'!D38+'VIGIA NOTURNO'!D38)</f>
        <v>1903.8971099999999</v>
      </c>
    </row>
    <row r="39" spans="2:5" x14ac:dyDescent="0.25">
      <c r="B39" s="102" t="s">
        <v>22</v>
      </c>
      <c r="C39" s="103" t="s">
        <v>48</v>
      </c>
      <c r="D39" s="107">
        <v>0.08</v>
      </c>
      <c r="E39" s="100">
        <f>SUM('AUXILIAR DE MANUTENÇÃO PREDIAL'!D39+'AUX. SERVIÇOS'!E39+CONTÍNUO!D39+COPEIRA!E39+MOTORISTA!D39+RECEPCIONISTA!D39+TELEFONISTA!D39+'VIGIA DIURNO'!D39+'VIGIA NOTURNO'!D39)</f>
        <v>6092.4707519999993</v>
      </c>
    </row>
    <row r="40" spans="2:5" x14ac:dyDescent="0.25">
      <c r="B40" s="102" t="s">
        <v>24</v>
      </c>
      <c r="C40" s="103" t="s">
        <v>49</v>
      </c>
      <c r="D40" s="107">
        <v>0.03</v>
      </c>
      <c r="E40" s="100">
        <f>SUM('AUXILIAR DE MANUTENÇÃO PREDIAL'!D40+'AUX. SERVIÇOS'!E40+CONTÍNUO!D40+COPEIRA!E40+MOTORISTA!D40+RECEPCIONISTA!D40+TELEFONISTA!D40+'VIGIA DIURNO'!D40+'VIGIA NOTURNO'!D40)</f>
        <v>2284.676532</v>
      </c>
    </row>
    <row r="41" spans="2:5" x14ac:dyDescent="0.25">
      <c r="B41" s="102" t="s">
        <v>50</v>
      </c>
      <c r="C41" s="103" t="s">
        <v>51</v>
      </c>
      <c r="D41" s="107">
        <v>6.0000000000000001E-3</v>
      </c>
      <c r="E41" s="100">
        <f>SUM('AUXILIAR DE MANUTENÇÃO PREDIAL'!D41+'AUX. SERVIÇOS'!E41+CONTÍNUO!D41+COPEIRA!E41+MOTORISTA!D41+RECEPCIONISTA!D41+TELEFONISTA!D41+'VIGIA DIURNO'!D41+'VIGIA NOTURNO'!D41)</f>
        <v>456.93530640000006</v>
      </c>
    </row>
    <row r="42" spans="2:5" x14ac:dyDescent="0.25">
      <c r="B42" s="51"/>
      <c r="C42" s="93" t="s">
        <v>52</v>
      </c>
      <c r="D42" s="108">
        <f>SUM(D34:D41)</f>
        <v>0.3680000000000001</v>
      </c>
      <c r="E42" s="94">
        <f>SUM(E34:E41)</f>
        <v>28025.365459200002</v>
      </c>
    </row>
    <row r="43" spans="2:5" x14ac:dyDescent="0.25">
      <c r="B43" s="51"/>
      <c r="E43" s="95"/>
    </row>
    <row r="44" spans="2:5" x14ac:dyDescent="0.25">
      <c r="B44" s="102" t="s">
        <v>53</v>
      </c>
      <c r="C44" s="93" t="s">
        <v>54</v>
      </c>
      <c r="D44" s="105" t="s">
        <v>10</v>
      </c>
      <c r="E44" s="106" t="s">
        <v>11</v>
      </c>
    </row>
    <row r="45" spans="2:5" x14ac:dyDescent="0.25">
      <c r="B45" s="102" t="s">
        <v>12</v>
      </c>
      <c r="C45" s="103" t="s">
        <v>55</v>
      </c>
      <c r="D45" s="107">
        <v>8.3299999999999999E-2</v>
      </c>
      <c r="E45" s="100">
        <f>SUM('AUXILIAR DE MANUTENÇÃO PREDIAL'!D45+'AUX. SERVIÇOS'!E45+CONTÍNUO!D45+COPEIRA!E45+MOTORISTA!D45+RECEPCIONISTA!D45+TELEFONISTA!D45+'VIGIA DIURNO'!D45+'VIGIA NOTURNO'!D45)</f>
        <v>6343.7851705200001</v>
      </c>
    </row>
    <row r="46" spans="2:5" x14ac:dyDescent="0.25">
      <c r="B46" s="102" t="s">
        <v>14</v>
      </c>
      <c r="C46" s="103" t="s">
        <v>56</v>
      </c>
      <c r="D46" s="107">
        <v>4.1799999999999997E-2</v>
      </c>
      <c r="E46" s="100">
        <f>SUM('AUXILIAR DE MANUTENÇÃO PREDIAL'!D46+'AUX. SERVIÇOS'!E46+CONTÍNUO!D46+COPEIRA!E46+MOTORISTA!D46+RECEPCIONISTA!D46+TELEFONISTA!D46+'VIGIA DIURNO'!D46+'VIGIA NOTURNO'!D46)</f>
        <v>3183.3159679199998</v>
      </c>
    </row>
    <row r="47" spans="2:5" x14ac:dyDescent="0.25">
      <c r="B47" s="51"/>
      <c r="C47" s="93" t="s">
        <v>57</v>
      </c>
      <c r="D47" s="107">
        <f>D45+D46</f>
        <v>0.12509999999999999</v>
      </c>
      <c r="E47" s="94">
        <f>SUM(E45:E46)</f>
        <v>9527.1011384400008</v>
      </c>
    </row>
    <row r="48" spans="2:5" x14ac:dyDescent="0.25">
      <c r="B48" s="51"/>
      <c r="E48" s="95"/>
    </row>
    <row r="49" spans="2:5" x14ac:dyDescent="0.25">
      <c r="B49" s="102" t="s">
        <v>58</v>
      </c>
      <c r="C49" s="93" t="s">
        <v>59</v>
      </c>
      <c r="D49" s="105" t="s">
        <v>10</v>
      </c>
      <c r="E49" s="106" t="s">
        <v>11</v>
      </c>
    </row>
    <row r="50" spans="2:5" x14ac:dyDescent="0.25">
      <c r="B50" s="102" t="s">
        <v>12</v>
      </c>
      <c r="C50" s="103" t="s">
        <v>60</v>
      </c>
      <c r="D50" s="107">
        <v>1E-3</v>
      </c>
      <c r="E50" s="100">
        <f>SUM('AUXILIAR DE MANUTENÇÃO PREDIAL'!D50+'AUX. SERVIÇOS'!E50+CONTÍNUO!D50+COPEIRA!E50+MOTORISTA!D50+RECEPCIONISTA!D50+TELEFONISTA!D50+'VIGIA DIURNO'!D50+'VIGIA NOTURNO'!D50)</f>
        <v>76.155884400000005</v>
      </c>
    </row>
    <row r="51" spans="2:5" x14ac:dyDescent="0.25">
      <c r="B51" s="102" t="s">
        <v>14</v>
      </c>
      <c r="C51" s="103" t="s">
        <v>56</v>
      </c>
      <c r="D51" s="107">
        <v>1E-4</v>
      </c>
      <c r="E51" s="100">
        <f>SUM('AUXILIAR DE MANUTENÇÃO PREDIAL'!D51+'AUX. SERVIÇOS'!E51+CONTÍNUO!D51+COPEIRA!E51+MOTORISTA!D51+RECEPCIONISTA!D51+TELEFONISTA!D51+'VIGIA DIURNO'!D51+'VIGIA NOTURNO'!D51)</f>
        <v>7.6155884399999998</v>
      </c>
    </row>
    <row r="52" spans="2:5" x14ac:dyDescent="0.25">
      <c r="B52" s="51"/>
      <c r="C52" s="93" t="s">
        <v>61</v>
      </c>
      <c r="D52" s="107">
        <f>D51+D50</f>
        <v>1.1000000000000001E-3</v>
      </c>
      <c r="E52" s="94">
        <f>SUM(E50:E51)</f>
        <v>83.771472840000001</v>
      </c>
    </row>
    <row r="53" spans="2:5" x14ac:dyDescent="0.25">
      <c r="B53" s="51"/>
      <c r="E53" s="95"/>
    </row>
    <row r="54" spans="2:5" x14ac:dyDescent="0.25">
      <c r="B54" s="102" t="s">
        <v>62</v>
      </c>
      <c r="C54" s="93" t="s">
        <v>63</v>
      </c>
      <c r="D54" s="105" t="s">
        <v>10</v>
      </c>
      <c r="E54" s="106" t="s">
        <v>11</v>
      </c>
    </row>
    <row r="55" spans="2:5" x14ac:dyDescent="0.25">
      <c r="B55" s="102" t="s">
        <v>12</v>
      </c>
      <c r="C55" s="103" t="s">
        <v>64</v>
      </c>
      <c r="D55" s="107">
        <v>4.1999999999999997E-3</v>
      </c>
      <c r="E55" s="100">
        <f>SUM('AUXILIAR DE MANUTENÇÃO PREDIAL'!D55+'AUX. SERVIÇOS'!E55+CONTÍNUO!D55+COPEIRA!E55+MOTORISTA!D55+RECEPCIONISTA!D55+TELEFONISTA!D55+'VIGIA DIURNO'!D55+'VIGIA NOTURNO'!D55)</f>
        <v>319.85471447999998</v>
      </c>
    </row>
    <row r="56" spans="2:5" x14ac:dyDescent="0.25">
      <c r="B56" s="102" t="s">
        <v>14</v>
      </c>
      <c r="C56" s="103" t="s">
        <v>65</v>
      </c>
      <c r="D56" s="107">
        <v>2.9999999999999997E-4</v>
      </c>
      <c r="E56" s="100">
        <f>SUM('AUXILIAR DE MANUTENÇÃO PREDIAL'!D56+'AUX. SERVIÇOS'!E56+CONTÍNUO!D56+COPEIRA!E56+MOTORISTA!D56+RECEPCIONISTA!D56+TELEFONISTA!D56+'VIGIA DIURNO'!D56+'VIGIA NOTURNO'!D56)</f>
        <v>22.846765319999999</v>
      </c>
    </row>
    <row r="57" spans="2:5" x14ac:dyDescent="0.25">
      <c r="B57" s="102" t="s">
        <v>16</v>
      </c>
      <c r="C57" s="103" t="s">
        <v>66</v>
      </c>
      <c r="D57" s="107">
        <v>2.1499999999999998E-2</v>
      </c>
      <c r="E57" s="100">
        <f>SUM('AUXILIAR DE MANUTENÇÃO PREDIAL'!D57+'AUX. SERVIÇOS'!E57+CONTÍNUO!D57+COPEIRA!E57+MOTORISTA!D57+RECEPCIONISTA!D57+TELEFONISTA!D57+'VIGIA DIURNO'!D57+'VIGIA NOTURNO'!D57)</f>
        <v>1637.3515145999997</v>
      </c>
    </row>
    <row r="58" spans="2:5" x14ac:dyDescent="0.25">
      <c r="B58" s="102" t="s">
        <v>18</v>
      </c>
      <c r="C58" s="103" t="s">
        <v>67</v>
      </c>
      <c r="D58" s="107">
        <v>1.9400000000000001E-2</v>
      </c>
      <c r="E58" s="100">
        <f>SUM('AUXILIAR DE MANUTENÇÃO PREDIAL'!D58+'AUX. SERVIÇOS'!E58+CONTÍNUO!D58+COPEIRA!E58+MOTORISTA!D58+RECEPCIONISTA!D58+TELEFONISTA!D58+'VIGIA DIURNO'!D58+'VIGIA NOTURNO'!D58)</f>
        <v>1477.42415736</v>
      </c>
    </row>
    <row r="59" spans="2:5" x14ac:dyDescent="0.25">
      <c r="B59" s="102" t="s">
        <v>20</v>
      </c>
      <c r="C59" s="103" t="s">
        <v>56</v>
      </c>
      <c r="D59" s="107">
        <v>7.1000000000000004E-3</v>
      </c>
      <c r="E59" s="100">
        <f>SUM('AUXILIAR DE MANUTENÇÃO PREDIAL'!D59+'AUX. SERVIÇOS'!E59+CONTÍNUO!D59+COPEIRA!E59+MOTORISTA!D59+RECEPCIONISTA!D59+TELEFONISTA!D59+'VIGIA DIURNO'!D59+'VIGIA NOTURNO'!D59)</f>
        <v>540.70677924000006</v>
      </c>
    </row>
    <row r="60" spans="2:5" x14ac:dyDescent="0.25">
      <c r="B60" s="102" t="s">
        <v>22</v>
      </c>
      <c r="C60" s="103" t="s">
        <v>66</v>
      </c>
      <c r="D60" s="107">
        <v>2.1499999999999998E-2</v>
      </c>
      <c r="E60" s="100">
        <f>SUM('AUXILIAR DE MANUTENÇÃO PREDIAL'!D60+'AUX. SERVIÇOS'!E60+CONTÍNUO!D60+COPEIRA!E60+MOTORISTA!D60+RECEPCIONISTA!D60+TELEFONISTA!D60+'VIGIA DIURNO'!D60+'VIGIA NOTURNO'!D60)</f>
        <v>1637.3515145999997</v>
      </c>
    </row>
    <row r="61" spans="2:5" x14ac:dyDescent="0.25">
      <c r="B61" s="51"/>
      <c r="C61" s="93" t="s">
        <v>68</v>
      </c>
      <c r="D61" s="107">
        <f>SUM(D55:D60)</f>
        <v>7.3999999999999996E-2</v>
      </c>
      <c r="E61" s="94">
        <f>SUM(E55:E60)</f>
        <v>5635.5354455999995</v>
      </c>
    </row>
    <row r="62" spans="2:5" x14ac:dyDescent="0.25">
      <c r="B62" s="51"/>
      <c r="E62" s="95"/>
    </row>
    <row r="63" spans="2:5" x14ac:dyDescent="0.25">
      <c r="B63" s="102" t="s">
        <v>69</v>
      </c>
      <c r="C63" s="93" t="s">
        <v>70</v>
      </c>
      <c r="D63" s="105" t="s">
        <v>10</v>
      </c>
      <c r="E63" s="106" t="s">
        <v>11</v>
      </c>
    </row>
    <row r="64" spans="2:5" x14ac:dyDescent="0.25">
      <c r="B64" s="102" t="s">
        <v>12</v>
      </c>
      <c r="C64" s="103" t="s">
        <v>71</v>
      </c>
      <c r="D64" s="107">
        <v>9.0749999999999997E-2</v>
      </c>
      <c r="E64" s="100">
        <f>SUM('AUXILIAR DE MANUTENÇÃO PREDIAL'!D64+'AUX. SERVIÇOS'!E64+CONTÍNUO!D64+COPEIRA!E64+MOTORISTA!D64+RECEPCIONISTA!D64+TELEFONISTA!D64+'VIGIA DIURNO'!D64+'VIGIA NOTURNO'!D64)</f>
        <v>6911.1465092999997</v>
      </c>
    </row>
    <row r="65" spans="2:5" x14ac:dyDescent="0.25">
      <c r="B65" s="102" t="s">
        <v>14</v>
      </c>
      <c r="C65" s="103" t="s">
        <v>72</v>
      </c>
      <c r="D65" s="107">
        <v>1.66E-2</v>
      </c>
      <c r="E65" s="100">
        <f>SUM('AUXILIAR DE MANUTENÇÃO PREDIAL'!D65+'AUX. SERVIÇOS'!E65+CONTÍNUO!D65+COPEIRA!E65+MOTORISTA!D65+RECEPCIONISTA!D65+TELEFONISTA!D65+'VIGIA DIURNO'!D65+'VIGIA NOTURNO'!D65)</f>
        <v>1264.1876810399999</v>
      </c>
    </row>
    <row r="66" spans="2:5" x14ac:dyDescent="0.25">
      <c r="B66" s="102" t="s">
        <v>16</v>
      </c>
      <c r="C66" s="103" t="s">
        <v>73</v>
      </c>
      <c r="D66" s="107">
        <v>8.0000000000000004E-4</v>
      </c>
      <c r="E66" s="100">
        <f>SUM('AUXILIAR DE MANUTENÇÃO PREDIAL'!D66+'AUX. SERVIÇOS'!E66+CONTÍNUO!D66+COPEIRA!E66+MOTORISTA!D66+RECEPCIONISTA!D66+TELEFONISTA!D66+'VIGIA DIURNO'!D66+'VIGIA NOTURNO'!D66)</f>
        <v>60.924707519999998</v>
      </c>
    </row>
    <row r="67" spans="2:5" x14ac:dyDescent="0.25">
      <c r="B67" s="102" t="s">
        <v>18</v>
      </c>
      <c r="C67" s="103" t="s">
        <v>74</v>
      </c>
      <c r="D67" s="107">
        <v>7.3000000000000001E-3</v>
      </c>
      <c r="E67" s="100">
        <f>SUM('AUXILIAR DE MANUTENÇÃO PREDIAL'!D67+'AUX. SERVIÇOS'!E67+CONTÍNUO!D67+COPEIRA!E67+MOTORISTA!D67+RECEPCIONISTA!D67+TELEFONISTA!D67+'VIGIA DIURNO'!D67+'VIGIA NOTURNO'!D67)</f>
        <v>555.93795611999997</v>
      </c>
    </row>
    <row r="68" spans="2:5" x14ac:dyDescent="0.25">
      <c r="B68" s="102" t="s">
        <v>20</v>
      </c>
      <c r="C68" s="103" t="s">
        <v>75</v>
      </c>
      <c r="D68" s="107">
        <v>2.7000000000000001E-3</v>
      </c>
      <c r="E68" s="100">
        <f>SUM('AUXILIAR DE MANUTENÇÃO PREDIAL'!D68+'AUX. SERVIÇOS'!E68+CONTÍNUO!D68+COPEIRA!E68+MOTORISTA!D68+RECEPCIONISTA!D68+TELEFONISTA!D68+'VIGIA DIURNO'!D68+'VIGIA NOTURNO'!D68)</f>
        <v>205.62088788</v>
      </c>
    </row>
    <row r="69" spans="2:5" x14ac:dyDescent="0.25">
      <c r="B69" s="102" t="s">
        <v>22</v>
      </c>
      <c r="C69" s="103" t="s">
        <v>35</v>
      </c>
      <c r="D69" s="107">
        <v>0</v>
      </c>
      <c r="E69" s="100">
        <f>SUM('AUXILIAR DE MANUTENÇÃO PREDIAL'!D69+'AUX. SERVIÇOS'!E69+CONTÍNUO!D69+COPEIRA!E69+MOTORISTA!D69+RECEPCIONISTA!D69+TELEFONISTA!D69+'VIGIA DIURNO'!D69+'VIGIA NOTURNO'!D69)</f>
        <v>0</v>
      </c>
    </row>
    <row r="70" spans="2:5" x14ac:dyDescent="0.25">
      <c r="B70" s="51"/>
      <c r="C70" s="93" t="s">
        <v>76</v>
      </c>
      <c r="D70" s="107">
        <f>SUM(D64:D69)</f>
        <v>0.11814999999999999</v>
      </c>
      <c r="E70" s="94">
        <f>SUM(E64:E69)</f>
        <v>8997.8177418600008</v>
      </c>
    </row>
    <row r="71" spans="2:5" x14ac:dyDescent="0.25">
      <c r="B71" s="51"/>
      <c r="C71" s="93" t="s">
        <v>56</v>
      </c>
      <c r="E71" s="94">
        <f>E70*36.8%</f>
        <v>3311.1969290044804</v>
      </c>
    </row>
    <row r="72" spans="2:5" x14ac:dyDescent="0.25">
      <c r="B72" s="51"/>
      <c r="C72" s="93" t="s">
        <v>77</v>
      </c>
      <c r="E72" s="94">
        <f>SUM(E70:E71)</f>
        <v>12309.014670864481</v>
      </c>
    </row>
    <row r="73" spans="2:5" x14ac:dyDescent="0.25">
      <c r="B73" s="51"/>
      <c r="E73" s="95"/>
    </row>
    <row r="74" spans="2:5" x14ac:dyDescent="0.25">
      <c r="B74" s="155" t="s">
        <v>102</v>
      </c>
      <c r="C74" s="156"/>
      <c r="D74" s="157"/>
      <c r="E74" s="100" t="s">
        <v>11</v>
      </c>
    </row>
    <row r="75" spans="2:5" x14ac:dyDescent="0.25">
      <c r="B75" s="102" t="s">
        <v>42</v>
      </c>
      <c r="C75" s="99" t="s">
        <v>78</v>
      </c>
      <c r="D75" s="97"/>
      <c r="E75" s="100">
        <f>SUM('AUXILIAR DE MANUTENÇÃO PREDIAL'!D75+'AUX. SERVIÇOS'!E75+CONTÍNUO!D75+COPEIRA!E75+MOTORISTA!D75+RECEPCIONISTA!D75+TELEFONISTA!D75+'VIGIA DIURNO'!D75+'VIGIA NOTURNO'!D75)</f>
        <v>28025.365459199998</v>
      </c>
    </row>
    <row r="76" spans="2:5" x14ac:dyDescent="0.25">
      <c r="B76" s="102" t="s">
        <v>53</v>
      </c>
      <c r="C76" s="99" t="s">
        <v>79</v>
      </c>
      <c r="D76" s="97"/>
      <c r="E76" s="100">
        <f>SUM('AUXILIAR DE MANUTENÇÃO PREDIAL'!D76+'AUX. SERVIÇOS'!E76+CONTÍNUO!D76+COPEIRA!E76+MOTORISTA!D76+RECEPCIONISTA!D76+TELEFONISTA!D76+'VIGIA DIURNO'!D76+'VIGIA NOTURNO'!D76)</f>
        <v>9527.101138439999</v>
      </c>
    </row>
    <row r="77" spans="2:5" x14ac:dyDescent="0.25">
      <c r="B77" s="102" t="s">
        <v>58</v>
      </c>
      <c r="C77" s="99" t="s">
        <v>80</v>
      </c>
      <c r="D77" s="97"/>
      <c r="E77" s="100">
        <f>SUM('AUXILIAR DE MANUTENÇÃO PREDIAL'!D77+'AUX. SERVIÇOS'!E77+CONTÍNUO!D77+COPEIRA!E77+MOTORISTA!D77+RECEPCIONISTA!D77+TELEFONISTA!D77+'VIGIA DIURNO'!D77+'VIGIA NOTURNO'!D77)</f>
        <v>83.771472840000015</v>
      </c>
    </row>
    <row r="78" spans="2:5" x14ac:dyDescent="0.25">
      <c r="B78" s="102" t="s">
        <v>62</v>
      </c>
      <c r="C78" s="99" t="s">
        <v>81</v>
      </c>
      <c r="D78" s="97"/>
      <c r="E78" s="100">
        <f>SUM('AUXILIAR DE MANUTENÇÃO PREDIAL'!D78+'AUX. SERVIÇOS'!E78+CONTÍNUO!D78+COPEIRA!E78+MOTORISTA!D78+RECEPCIONISTA!D78+TELEFONISTA!D78+'VIGIA DIURNO'!D78+'VIGIA NOTURNO'!D78)</f>
        <v>5635.5354455999986</v>
      </c>
    </row>
    <row r="79" spans="2:5" x14ac:dyDescent="0.25">
      <c r="B79" s="102" t="s">
        <v>69</v>
      </c>
      <c r="C79" s="99" t="s">
        <v>82</v>
      </c>
      <c r="D79" s="97"/>
      <c r="E79" s="100">
        <f>SUM('AUXILIAR DE MANUTENÇÃO PREDIAL'!D79+'AUX. SERVIÇOS'!E79+CONTÍNUO!D79+COPEIRA!E79+MOTORISTA!D79+RECEPCIONISTA!D79+TELEFONISTA!D79+'VIGIA DIURNO'!D79+'VIGIA NOTURNO'!D79)</f>
        <v>12309.014670864479</v>
      </c>
    </row>
    <row r="80" spans="2:5" x14ac:dyDescent="0.25">
      <c r="B80" s="102" t="s">
        <v>83</v>
      </c>
      <c r="C80" s="99" t="s">
        <v>35</v>
      </c>
      <c r="D80" s="97"/>
      <c r="E80" s="100">
        <f>SUM('AUXILIAR DE MANUTENÇÃO PREDIAL'!D80+'AUX. SERVIÇOS'!E80+CONTÍNUO!D80+COPEIRA!E80+MOTORISTA!D80+RECEPCIONISTA!D80+TELEFONISTA!D80+'VIGIA DIURNO'!D80+'VIGIA NOTURNO'!D80)</f>
        <v>0</v>
      </c>
    </row>
    <row r="81" spans="2:5" x14ac:dyDescent="0.25">
      <c r="B81" s="51"/>
      <c r="C81" s="93" t="s">
        <v>84</v>
      </c>
      <c r="E81" s="109">
        <f>SUM(E75:E80)</f>
        <v>55580.788186944483</v>
      </c>
    </row>
    <row r="82" spans="2:5" x14ac:dyDescent="0.25">
      <c r="B82" s="51"/>
      <c r="C82" s="110"/>
      <c r="E82" s="95"/>
    </row>
    <row r="83" spans="2:5" x14ac:dyDescent="0.25">
      <c r="B83" s="51"/>
      <c r="C83" s="93" t="s">
        <v>85</v>
      </c>
      <c r="E83" s="94">
        <f>SUM(E12+E22+E30+E81)</f>
        <v>167935.53618694446</v>
      </c>
    </row>
    <row r="84" spans="2:5" x14ac:dyDescent="0.25">
      <c r="B84" s="51"/>
      <c r="E84" s="95"/>
    </row>
    <row r="85" spans="2:5" x14ac:dyDescent="0.25">
      <c r="B85" s="17"/>
      <c r="C85" s="5" t="s">
        <v>86</v>
      </c>
      <c r="D85" s="19" t="s">
        <v>10</v>
      </c>
      <c r="E85" s="3" t="s">
        <v>11</v>
      </c>
    </row>
    <row r="86" spans="2:5" x14ac:dyDescent="0.25">
      <c r="B86" s="23" t="s">
        <v>12</v>
      </c>
      <c r="C86" s="24" t="s">
        <v>87</v>
      </c>
      <c r="D86" s="114"/>
      <c r="E86" s="4">
        <f>SUM('AUXILIAR DE MANUTENÇÃO PREDIAL'!D86+'AUX. SERVIÇOS'!E86+CONTÍNUO!D86+COPEIRA!E86+MOTORISTA!D86+RECEPCIONISTA!D86+TELEFONISTA!D86+'VIGIA DIURNO'!D86+'VIGIA NOTURNO'!D86)</f>
        <v>0</v>
      </c>
    </row>
    <row r="87" spans="2:5" x14ac:dyDescent="0.25">
      <c r="B87" s="23" t="s">
        <v>14</v>
      </c>
      <c r="C87" s="24" t="s">
        <v>88</v>
      </c>
      <c r="D87" s="115"/>
      <c r="E87" s="4">
        <f>SUM('AUXILIAR DE MANUTENÇÃO PREDIAL'!D87+'AUX. SERVIÇOS'!E87+CONTÍNUO!D87+COPEIRA!E87+MOTORISTA!D87+RECEPCIONISTA!D87+TELEFONISTA!D87+'VIGIA DIURNO'!D87+'VIGIA NOTURNO'!D87)</f>
        <v>0</v>
      </c>
    </row>
    <row r="88" spans="2:5" x14ac:dyDescent="0.25">
      <c r="B88" s="17" t="s">
        <v>16</v>
      </c>
      <c r="C88" s="18" t="s">
        <v>89</v>
      </c>
      <c r="D88" s="20"/>
      <c r="E88" s="4">
        <f>SUM('AUXILIAR DE MANUTENÇÃO PREDIAL'!D88+'AUX. SERVIÇOS'!E88+CONTÍNUO!D88+COPEIRA!E88+MOTORISTA!D88+RECEPCIONISTA!D88+TELEFONISTA!D88+'VIGIA DIURNO'!D88+'VIGIA NOTURNO'!D88)</f>
        <v>0</v>
      </c>
    </row>
    <row r="89" spans="2:5" x14ac:dyDescent="0.25">
      <c r="B89" s="23" t="s">
        <v>18</v>
      </c>
      <c r="C89" s="24" t="s">
        <v>90</v>
      </c>
      <c r="D89" s="15">
        <v>6.4999999999999997E-3</v>
      </c>
      <c r="E89" s="4">
        <f>SUM('AUXILIAR DE MANUTENÇÃO PREDIAL'!D89+'AUX. SERVIÇOS'!E89+CONTÍNUO!D89+COPEIRA!E89+MOTORISTA!D89+RECEPCIONISTA!D89+TELEFONISTA!D89+'VIGIA DIURNO'!D89+'VIGIA NOTURNO'!D89)</f>
        <v>1061.0711318151391</v>
      </c>
    </row>
    <row r="90" spans="2:5" x14ac:dyDescent="0.25">
      <c r="B90" s="23" t="s">
        <v>20</v>
      </c>
      <c r="C90" s="24" t="s">
        <v>91</v>
      </c>
      <c r="D90" s="15">
        <v>0.03</v>
      </c>
      <c r="E90" s="4">
        <f>SUM('AUXILIAR DE MANUTENÇÃO PREDIAL'!D90+'AUX. SERVIÇOS'!E90+CONTÍNUO!D90+COPEIRA!E90+MOTORISTA!D90+RECEPCIONISTA!D90+TELEFONISTA!D90+'VIGIA DIURNO'!D90+'VIGIA NOTURNO'!D90)</f>
        <v>4897.2513776083333</v>
      </c>
    </row>
    <row r="91" spans="2:5" x14ac:dyDescent="0.25">
      <c r="B91" s="23" t="s">
        <v>22</v>
      </c>
      <c r="C91" s="24" t="s">
        <v>92</v>
      </c>
      <c r="D91" s="15">
        <v>0.05</v>
      </c>
      <c r="E91" s="4">
        <f>SUM('AUXILIAR DE MANUTENÇÃO PREDIAL'!D91+'AUX. SERVIÇOS'!E91+CONTÍNUO!D91+COPEIRA!E91+MOTORISTA!D91+RECEPCIONISTA!D91+TELEFONISTA!D91+'VIGIA DIURNO'!D91+'VIGIA NOTURNO'!D91)</f>
        <v>8162.0856293472243</v>
      </c>
    </row>
    <row r="92" spans="2:5" x14ac:dyDescent="0.25">
      <c r="B92" s="51"/>
      <c r="C92" s="93" t="s">
        <v>84</v>
      </c>
      <c r="E92" s="94">
        <f>SUM(E86:E91)</f>
        <v>14120.408138770697</v>
      </c>
    </row>
    <row r="93" spans="2:5" x14ac:dyDescent="0.25">
      <c r="B93" s="51"/>
      <c r="E93" s="95"/>
    </row>
    <row r="94" spans="2:5" x14ac:dyDescent="0.25">
      <c r="B94" s="51"/>
      <c r="E94" s="95"/>
    </row>
    <row r="95" spans="2:5" x14ac:dyDescent="0.25">
      <c r="B95" s="51"/>
      <c r="C95" s="96" t="s">
        <v>93</v>
      </c>
      <c r="D95" s="97"/>
      <c r="E95" s="98" t="s">
        <v>11</v>
      </c>
    </row>
    <row r="96" spans="2:5" x14ac:dyDescent="0.25">
      <c r="B96" s="51"/>
      <c r="C96" s="99" t="s">
        <v>94</v>
      </c>
      <c r="D96" s="97"/>
      <c r="E96" s="100">
        <f>E12</f>
        <v>79191.547999999995</v>
      </c>
    </row>
    <row r="97" spans="2:5" x14ac:dyDescent="0.25">
      <c r="B97" s="51"/>
      <c r="C97" s="99" t="s">
        <v>95</v>
      </c>
      <c r="D97" s="97"/>
      <c r="E97" s="100">
        <f>E22</f>
        <v>33163.199999999997</v>
      </c>
    </row>
    <row r="98" spans="2:5" x14ac:dyDescent="0.25">
      <c r="B98" s="51"/>
      <c r="C98" s="99" t="s">
        <v>96</v>
      </c>
      <c r="D98" s="97"/>
      <c r="E98" s="100">
        <f>E30</f>
        <v>0</v>
      </c>
    </row>
    <row r="99" spans="2:5" x14ac:dyDescent="0.25">
      <c r="B99" s="51"/>
      <c r="C99" s="99" t="s">
        <v>97</v>
      </c>
      <c r="D99" s="97"/>
      <c r="E99" s="100">
        <f>E81</f>
        <v>55580.788186944483</v>
      </c>
    </row>
    <row r="100" spans="2:5" x14ac:dyDescent="0.25">
      <c r="B100" s="51"/>
      <c r="C100" s="99" t="s">
        <v>98</v>
      </c>
      <c r="D100" s="97"/>
      <c r="E100" s="100">
        <f>SUM(E96:E99)</f>
        <v>167935.53618694446</v>
      </c>
    </row>
    <row r="101" spans="2:5" x14ac:dyDescent="0.25">
      <c r="B101" s="51"/>
      <c r="C101" s="99" t="s">
        <v>99</v>
      </c>
      <c r="D101" s="97"/>
      <c r="E101" s="100">
        <f>E92</f>
        <v>14120.408138770697</v>
      </c>
    </row>
    <row r="102" spans="2:5" x14ac:dyDescent="0.25">
      <c r="B102" s="51"/>
      <c r="C102" s="101" t="s">
        <v>84</v>
      </c>
      <c r="D102" s="83"/>
      <c r="E102" s="100">
        <f>SUM(E100:E101)</f>
        <v>182055.94432571516</v>
      </c>
    </row>
    <row r="103" spans="2:5" x14ac:dyDescent="0.25"/>
  </sheetData>
  <sheetProtection algorithmName="SHA-512" hashValue="CQlG7QVH4BRJ2zaCFfPnO54np98XIZHX5eF7/c5Sf5EwEHtHKy3fDW3QCLaFBzvvYcjP68dLEh3LOH/L5gJOPw==" saltValue="2ydk0CL3RO1F7R1SqXAXVQ==" spinCount="100000" sheet="1" objects="1" scenarios="1"/>
  <mergeCells count="2">
    <mergeCell ref="B1:E1"/>
    <mergeCell ref="B74:D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B0DE-D28E-4768-B310-A6EDB58933B9}">
  <sheetPr>
    <tabColor theme="9" tint="0.39997558519241921"/>
  </sheetPr>
  <dimension ref="A1:H102"/>
  <sheetViews>
    <sheetView zoomScaleNormal="100" workbookViewId="0">
      <selection activeCell="E16" sqref="E16"/>
    </sheetView>
  </sheetViews>
  <sheetFormatPr defaultColWidth="0" defaultRowHeight="15" zeroHeight="1" x14ac:dyDescent="0.25"/>
  <cols>
    <col min="1" max="1" width="8.85546875" style="52" customWidth="1"/>
    <col min="2" max="2" width="44.140625" style="52" customWidth="1"/>
    <col min="3" max="3" width="8.7109375" style="52" customWidth="1"/>
    <col min="4" max="4" width="16.85546875" style="52" customWidth="1"/>
    <col min="5" max="5" width="9.140625" style="52" customWidth="1"/>
    <col min="6" max="7" width="9.140625" style="52" hidden="1" customWidth="1"/>
    <col min="8" max="8" width="10.140625" style="52" hidden="1" customWidth="1"/>
    <col min="9" max="16384" width="9.140625" style="52" hidden="1"/>
  </cols>
  <sheetData>
    <row r="1" spans="1:4" x14ac:dyDescent="0.25">
      <c r="A1" s="154" t="s">
        <v>122</v>
      </c>
      <c r="B1" s="154"/>
      <c r="C1" s="154"/>
      <c r="D1" s="154"/>
    </row>
    <row r="2" spans="1:4" x14ac:dyDescent="0.25"/>
    <row r="3" spans="1:4" x14ac:dyDescent="0.25">
      <c r="A3" s="51"/>
      <c r="B3" s="104" t="s">
        <v>9</v>
      </c>
      <c r="D3" s="95"/>
    </row>
    <row r="4" spans="1:4" x14ac:dyDescent="0.25">
      <c r="A4" s="102"/>
      <c r="B4" s="103"/>
      <c r="C4" s="105" t="s">
        <v>10</v>
      </c>
      <c r="D4" s="106" t="s">
        <v>11</v>
      </c>
    </row>
    <row r="5" spans="1:4" x14ac:dyDescent="0.25">
      <c r="A5" s="102" t="s">
        <v>12</v>
      </c>
      <c r="B5" s="103" t="s">
        <v>13</v>
      </c>
      <c r="C5" s="102">
        <f>Cargos!D7</f>
        <v>2</v>
      </c>
      <c r="D5" s="100">
        <f>(Cargos!E7)*C5</f>
        <v>4056.8</v>
      </c>
    </row>
    <row r="6" spans="1:4" x14ac:dyDescent="0.25">
      <c r="A6" s="102" t="s">
        <v>14</v>
      </c>
      <c r="B6" s="103" t="s">
        <v>15</v>
      </c>
      <c r="C6" s="102"/>
      <c r="D6" s="100">
        <f>(Cargos!G7*C5)</f>
        <v>1217.04</v>
      </c>
    </row>
    <row r="7" spans="1:4" x14ac:dyDescent="0.25">
      <c r="A7" s="102" t="s">
        <v>16</v>
      </c>
      <c r="B7" s="103" t="s">
        <v>17</v>
      </c>
      <c r="C7" s="102"/>
      <c r="D7" s="100">
        <f>(Cargos!H7*C5)</f>
        <v>0</v>
      </c>
    </row>
    <row r="8" spans="1:4" x14ac:dyDescent="0.25">
      <c r="A8" s="102" t="s">
        <v>18</v>
      </c>
      <c r="B8" s="103" t="s">
        <v>19</v>
      </c>
      <c r="C8" s="102"/>
      <c r="D8" s="100">
        <f>(Cargos!F7*C5)</f>
        <v>0</v>
      </c>
    </row>
    <row r="9" spans="1:4" x14ac:dyDescent="0.25">
      <c r="A9" s="102" t="s">
        <v>20</v>
      </c>
      <c r="B9" s="103" t="s">
        <v>21</v>
      </c>
      <c r="C9" s="102"/>
      <c r="D9" s="100"/>
    </row>
    <row r="10" spans="1:4" x14ac:dyDescent="0.25">
      <c r="A10" s="102" t="s">
        <v>22</v>
      </c>
      <c r="B10" s="103" t="s">
        <v>23</v>
      </c>
      <c r="C10" s="102"/>
      <c r="D10" s="100">
        <f>(Cargos!I7*C5)</f>
        <v>0</v>
      </c>
    </row>
    <row r="11" spans="1:4" x14ac:dyDescent="0.25">
      <c r="A11" s="102" t="s">
        <v>24</v>
      </c>
      <c r="B11" s="103" t="s">
        <v>25</v>
      </c>
      <c r="C11" s="102"/>
      <c r="D11" s="100">
        <f>(D5*6%)+(D17*C5)/10</f>
        <v>365.71199999999999</v>
      </c>
    </row>
    <row r="12" spans="1:4" x14ac:dyDescent="0.25">
      <c r="A12" s="51"/>
      <c r="B12" s="93" t="s">
        <v>26</v>
      </c>
      <c r="D12" s="94">
        <f>SUM(D5:D10)-D11</f>
        <v>4908.1280000000006</v>
      </c>
    </row>
    <row r="13" spans="1:4" x14ac:dyDescent="0.25">
      <c r="A13" s="51"/>
      <c r="D13" s="95"/>
    </row>
    <row r="14" spans="1:4" x14ac:dyDescent="0.25">
      <c r="A14" s="51"/>
      <c r="B14" s="104" t="s">
        <v>27</v>
      </c>
      <c r="D14" s="95"/>
    </row>
    <row r="15" spans="1:4" x14ac:dyDescent="0.25">
      <c r="A15" s="102"/>
      <c r="B15" s="103"/>
      <c r="C15" s="102" t="s">
        <v>10</v>
      </c>
      <c r="D15" s="100" t="s">
        <v>11</v>
      </c>
    </row>
    <row r="16" spans="1:4" x14ac:dyDescent="0.25">
      <c r="A16" s="102" t="s">
        <v>12</v>
      </c>
      <c r="B16" s="103" t="s">
        <v>28</v>
      </c>
      <c r="C16" s="102">
        <v>42</v>
      </c>
      <c r="D16" s="100">
        <f>5.18*C16</f>
        <v>217.56</v>
      </c>
    </row>
    <row r="17" spans="1:8" x14ac:dyDescent="0.25">
      <c r="A17" s="102" t="s">
        <v>14</v>
      </c>
      <c r="B17" s="103" t="s">
        <v>29</v>
      </c>
      <c r="C17" s="102">
        <v>21</v>
      </c>
      <c r="D17" s="100">
        <f>29.12*C17</f>
        <v>611.52</v>
      </c>
      <c r="H17" s="100"/>
    </row>
    <row r="18" spans="1:8" x14ac:dyDescent="0.25">
      <c r="A18" s="102" t="s">
        <v>16</v>
      </c>
      <c r="B18" s="103" t="s">
        <v>30</v>
      </c>
      <c r="C18" s="102"/>
      <c r="D18" s="100"/>
    </row>
    <row r="19" spans="1:8" x14ac:dyDescent="0.25">
      <c r="A19" s="102" t="s">
        <v>18</v>
      </c>
      <c r="B19" s="103" t="s">
        <v>31</v>
      </c>
      <c r="C19" s="102"/>
      <c r="D19" s="100"/>
    </row>
    <row r="20" spans="1:8" x14ac:dyDescent="0.25">
      <c r="A20" s="102" t="s">
        <v>32</v>
      </c>
      <c r="B20" s="103" t="s">
        <v>33</v>
      </c>
      <c r="C20" s="102"/>
      <c r="D20" s="100"/>
    </row>
    <row r="21" spans="1:8" x14ac:dyDescent="0.25">
      <c r="A21" s="102" t="s">
        <v>34</v>
      </c>
      <c r="B21" s="103" t="s">
        <v>35</v>
      </c>
      <c r="C21" s="102"/>
      <c r="D21" s="100"/>
    </row>
    <row r="22" spans="1:8" x14ac:dyDescent="0.25">
      <c r="A22" s="51"/>
      <c r="B22" s="93" t="s">
        <v>26</v>
      </c>
      <c r="D22" s="94">
        <f>C5*(D16+D17)</f>
        <v>1658.1599999999999</v>
      </c>
    </row>
    <row r="23" spans="1:8" x14ac:dyDescent="0.25">
      <c r="A23" s="51"/>
      <c r="D23" s="95"/>
    </row>
    <row r="24" spans="1:8" x14ac:dyDescent="0.25">
      <c r="A24" s="51"/>
      <c r="B24" s="104" t="s">
        <v>36</v>
      </c>
      <c r="D24" s="95"/>
    </row>
    <row r="25" spans="1:8" x14ac:dyDescent="0.25">
      <c r="A25" s="102"/>
      <c r="B25" s="103"/>
      <c r="C25" s="102" t="s">
        <v>10</v>
      </c>
      <c r="D25" s="100" t="s">
        <v>11</v>
      </c>
    </row>
    <row r="26" spans="1:8" x14ac:dyDescent="0.25">
      <c r="A26" s="17" t="s">
        <v>12</v>
      </c>
      <c r="B26" s="18" t="s">
        <v>37</v>
      </c>
      <c r="C26" s="17">
        <f>C5</f>
        <v>2</v>
      </c>
      <c r="D26" s="112"/>
    </row>
    <row r="27" spans="1:8" x14ac:dyDescent="0.25">
      <c r="A27" s="102" t="s">
        <v>14</v>
      </c>
      <c r="B27" s="103" t="s">
        <v>38</v>
      </c>
      <c r="C27" s="117"/>
      <c r="D27" s="118"/>
    </row>
    <row r="28" spans="1:8" x14ac:dyDescent="0.25">
      <c r="A28" s="102" t="s">
        <v>16</v>
      </c>
      <c r="B28" s="103" t="s">
        <v>39</v>
      </c>
      <c r="C28" s="117"/>
      <c r="D28" s="118"/>
    </row>
    <row r="29" spans="1:8" x14ac:dyDescent="0.25">
      <c r="A29" s="102" t="s">
        <v>18</v>
      </c>
      <c r="B29" s="103" t="s">
        <v>40</v>
      </c>
      <c r="C29" s="119"/>
      <c r="D29" s="120"/>
    </row>
    <row r="30" spans="1:8" x14ac:dyDescent="0.25">
      <c r="A30" s="51"/>
      <c r="B30" s="93" t="s">
        <v>26</v>
      </c>
      <c r="D30" s="94">
        <f>C26*D26</f>
        <v>0</v>
      </c>
    </row>
    <row r="31" spans="1:8" x14ac:dyDescent="0.25">
      <c r="A31" s="51"/>
      <c r="D31" s="95"/>
    </row>
    <row r="32" spans="1:8" x14ac:dyDescent="0.25">
      <c r="A32" s="51"/>
      <c r="B32" s="104" t="s">
        <v>41</v>
      </c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981.62560000000019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73.621920000000003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49.081280000000007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9.816256000000001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122.70320000000002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392.65024000000005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147.24384000000001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29.448768000000005</v>
      </c>
    </row>
    <row r="42" spans="1:4" x14ac:dyDescent="0.25">
      <c r="A42" s="51"/>
      <c r="B42" s="93" t="s">
        <v>52</v>
      </c>
      <c r="D42" s="94">
        <f>SUM(D34:D41)</f>
        <v>1806.1911040000002</v>
      </c>
    </row>
    <row r="43" spans="1:4" x14ac:dyDescent="0.25">
      <c r="A43" s="51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408.84706240000003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205.15975040000001</v>
      </c>
    </row>
    <row r="47" spans="1:4" x14ac:dyDescent="0.25">
      <c r="A47" s="51"/>
      <c r="B47" s="93" t="s">
        <v>57</v>
      </c>
      <c r="D47" s="94">
        <f>SUM(D45:D46)</f>
        <v>614.00681280000003</v>
      </c>
    </row>
    <row r="48" spans="1:4" x14ac:dyDescent="0.25">
      <c r="A48" s="51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4.9081280000000005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0.4908128000000001</v>
      </c>
    </row>
    <row r="52" spans="1:4" x14ac:dyDescent="0.25">
      <c r="A52" s="51"/>
      <c r="B52" s="93" t="s">
        <v>61</v>
      </c>
      <c r="D52" s="94">
        <f>SUM(D50:D51)</f>
        <v>5.398940800000001</v>
      </c>
    </row>
    <row r="53" spans="1:4" x14ac:dyDescent="0.25">
      <c r="A53" s="51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20.614137600000003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1.4724384000000001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105.52475200000001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95.21768320000001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34.847708800000007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105.52475200000001</v>
      </c>
    </row>
    <row r="61" spans="1:4" x14ac:dyDescent="0.25">
      <c r="A61" s="51"/>
      <c r="B61" s="93" t="s">
        <v>68</v>
      </c>
      <c r="D61" s="94">
        <f>SUM(D55:D60)</f>
        <v>363.20147200000008</v>
      </c>
    </row>
    <row r="62" spans="1:4" x14ac:dyDescent="0.25">
      <c r="A62" s="51"/>
      <c r="D62" s="95"/>
    </row>
    <row r="63" spans="1:4" x14ac:dyDescent="0.25">
      <c r="A63" s="102" t="s">
        <v>69</v>
      </c>
      <c r="B63" s="93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445.41261600000001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81.474924800000011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3.9265024000000008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35.829334400000008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13.251945600000003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D70" s="94">
        <f>SUM(D64:D69)</f>
        <v>579.89532320000001</v>
      </c>
    </row>
    <row r="71" spans="1:4" x14ac:dyDescent="0.25">
      <c r="A71" s="51"/>
      <c r="B71" s="93" t="s">
        <v>56</v>
      </c>
      <c r="D71" s="94">
        <f>D70*36.8%</f>
        <v>213.40147893759999</v>
      </c>
    </row>
    <row r="72" spans="1:4" x14ac:dyDescent="0.25">
      <c r="A72" s="51"/>
      <c r="B72" s="93" t="s">
        <v>77</v>
      </c>
      <c r="D72" s="94">
        <f>SUM(D70:D71)</f>
        <v>793.29680213760003</v>
      </c>
    </row>
    <row r="73" spans="1:4" x14ac:dyDescent="0.25">
      <c r="A73" s="51"/>
      <c r="D73" s="95"/>
    </row>
    <row r="74" spans="1:4" ht="31.5" customHeight="1" x14ac:dyDescent="0.25">
      <c r="A74" s="158" t="s">
        <v>186</v>
      </c>
      <c r="B74" s="159"/>
      <c r="C74" s="160"/>
      <c r="D74" s="100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1806.1911040000002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614.00681280000003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5.398940800000001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363.20147200000008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793.29680213760003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D81" s="109">
        <f>SUM(D75:D80)</f>
        <v>3582.0951317376007</v>
      </c>
    </row>
    <row r="82" spans="1:4" x14ac:dyDescent="0.25">
      <c r="A82" s="51"/>
      <c r="B82" s="110"/>
      <c r="D82" s="95"/>
    </row>
    <row r="83" spans="1:4" x14ac:dyDescent="0.25">
      <c r="A83" s="51"/>
      <c r="B83" s="93" t="s">
        <v>85</v>
      </c>
      <c r="D83" s="94">
        <f>SUM(D12+D22+D30+D81)</f>
        <v>10148.383131737601</v>
      </c>
    </row>
    <row r="84" spans="1:4" x14ac:dyDescent="0.25">
      <c r="A84" s="51"/>
      <c r="D84" s="95"/>
    </row>
    <row r="85" spans="1:4" x14ac:dyDescent="0.25">
      <c r="A85" s="155" t="s">
        <v>86</v>
      </c>
      <c r="B85" s="157"/>
      <c r="C85" s="105" t="s">
        <v>10</v>
      </c>
      <c r="D85" s="106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65.964490356294405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304.45149395212803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507.41915658688004</v>
      </c>
    </row>
    <row r="92" spans="1:4" x14ac:dyDescent="0.25">
      <c r="A92" s="51"/>
      <c r="B92" s="93" t="s">
        <v>84</v>
      </c>
      <c r="D92" s="94">
        <f>SUM(D86:D91)</f>
        <v>877.8351408953024</v>
      </c>
    </row>
    <row r="93" spans="1:4" x14ac:dyDescent="0.25">
      <c r="A93" s="51"/>
      <c r="D93" s="95"/>
    </row>
    <row r="94" spans="1:4" x14ac:dyDescent="0.25">
      <c r="A94" s="51"/>
      <c r="B94" s="96" t="s">
        <v>93</v>
      </c>
      <c r="C94" s="97"/>
      <c r="D94" s="98" t="s">
        <v>11</v>
      </c>
    </row>
    <row r="95" spans="1:4" x14ac:dyDescent="0.25">
      <c r="A95" s="51"/>
      <c r="B95" s="99" t="s">
        <v>94</v>
      </c>
      <c r="C95" s="97"/>
      <c r="D95" s="100">
        <f>D12</f>
        <v>4908.1280000000006</v>
      </c>
    </row>
    <row r="96" spans="1:4" x14ac:dyDescent="0.25">
      <c r="A96" s="51"/>
      <c r="B96" s="99" t="s">
        <v>95</v>
      </c>
      <c r="C96" s="97"/>
      <c r="D96" s="100">
        <f>D22</f>
        <v>1658.1599999999999</v>
      </c>
    </row>
    <row r="97" spans="1:4" x14ac:dyDescent="0.25">
      <c r="A97" s="51"/>
      <c r="B97" s="99" t="s">
        <v>96</v>
      </c>
      <c r="C97" s="97"/>
      <c r="D97" s="100">
        <f>D30</f>
        <v>0</v>
      </c>
    </row>
    <row r="98" spans="1:4" x14ac:dyDescent="0.25">
      <c r="A98" s="51"/>
      <c r="B98" s="99" t="s">
        <v>97</v>
      </c>
      <c r="C98" s="97"/>
      <c r="D98" s="100">
        <f>D81</f>
        <v>3582.0951317376007</v>
      </c>
    </row>
    <row r="99" spans="1:4" x14ac:dyDescent="0.25">
      <c r="A99" s="51"/>
      <c r="B99" s="99" t="s">
        <v>98</v>
      </c>
      <c r="C99" s="97"/>
      <c r="D99" s="100">
        <f>SUM(D95:D98)</f>
        <v>10148.383131737601</v>
      </c>
    </row>
    <row r="100" spans="1:4" x14ac:dyDescent="0.25">
      <c r="A100" s="51"/>
      <c r="B100" s="99" t="s">
        <v>99</v>
      </c>
      <c r="C100" s="97"/>
      <c r="D100" s="100">
        <f>D92</f>
        <v>877.8351408953024</v>
      </c>
    </row>
    <row r="101" spans="1:4" x14ac:dyDescent="0.25">
      <c r="A101" s="51"/>
      <c r="B101" s="101" t="s">
        <v>84</v>
      </c>
      <c r="C101" s="83"/>
      <c r="D101" s="100">
        <f>SUM(D99:D100)</f>
        <v>11026.218272632903</v>
      </c>
    </row>
    <row r="102" spans="1:4" x14ac:dyDescent="0.25"/>
  </sheetData>
  <sheetProtection algorithmName="SHA-512" hashValue="qvRHtPbaFQBxkh1UXbcY8ONjIsPCmtriTNGcfBB8UcYGjAXoufuUXxgvI4iOlUNwqcHTzIEzEXVLQHie4gJ24w==" saltValue="XMVBlewpFu5t+B+wHNjsmg==" spinCount="100000" sheet="1" objects="1" scenarios="1"/>
  <mergeCells count="3">
    <mergeCell ref="A1:D1"/>
    <mergeCell ref="A74:C74"/>
    <mergeCell ref="A85:B8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3" man="1"/>
    <brk id="93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54E3F-B873-4F92-AC2E-E9A03FE8C6FB}">
  <sheetPr>
    <tabColor theme="3" tint="0.39997558519241921"/>
  </sheetPr>
  <dimension ref="A1:F108"/>
  <sheetViews>
    <sheetView topLeftCell="A73" zoomScaleNormal="100" workbookViewId="0">
      <selection activeCell="F76" sqref="F76"/>
    </sheetView>
  </sheetViews>
  <sheetFormatPr defaultColWidth="0" defaultRowHeight="15" zeroHeight="1" x14ac:dyDescent="0.25"/>
  <cols>
    <col min="1" max="1" width="0.85546875" style="52" customWidth="1"/>
    <col min="2" max="2" width="8.85546875" customWidth="1"/>
    <col min="3" max="3" width="43.5703125" customWidth="1"/>
    <col min="4" max="4" width="8.7109375" customWidth="1"/>
    <col min="5" max="5" width="16.85546875" customWidth="1"/>
    <col min="6" max="6" width="9.140625" style="52" customWidth="1"/>
    <col min="7" max="16384" width="9.140625" style="52" hidden="1"/>
  </cols>
  <sheetData>
    <row r="1" spans="2:5" x14ac:dyDescent="0.25">
      <c r="B1" s="154" t="s">
        <v>121</v>
      </c>
      <c r="C1" s="154"/>
      <c r="D1" s="154"/>
      <c r="E1" s="154"/>
    </row>
    <row r="2" spans="2:5" x14ac:dyDescent="0.25">
      <c r="B2" s="52"/>
      <c r="C2" s="52"/>
      <c r="D2" s="52"/>
      <c r="E2" s="52"/>
    </row>
    <row r="3" spans="2:5" x14ac:dyDescent="0.25">
      <c r="B3" s="51"/>
      <c r="C3" s="104" t="s">
        <v>9</v>
      </c>
      <c r="D3" s="52"/>
      <c r="E3" s="95"/>
    </row>
    <row r="4" spans="2:5" x14ac:dyDescent="0.25">
      <c r="B4" s="102"/>
      <c r="C4" s="103"/>
      <c r="D4" s="105" t="s">
        <v>10</v>
      </c>
      <c r="E4" s="106" t="s">
        <v>11</v>
      </c>
    </row>
    <row r="5" spans="2:5" x14ac:dyDescent="0.25">
      <c r="B5" s="102" t="s">
        <v>12</v>
      </c>
      <c r="C5" s="103" t="s">
        <v>13</v>
      </c>
      <c r="D5" s="102">
        <f>Cargos!D8</f>
        <v>12</v>
      </c>
      <c r="E5" s="100">
        <f>(Cargos!E8)*D5</f>
        <v>18192</v>
      </c>
    </row>
    <row r="6" spans="2:5" x14ac:dyDescent="0.25">
      <c r="B6" s="102" t="s">
        <v>14</v>
      </c>
      <c r="C6" s="103" t="s">
        <v>15</v>
      </c>
      <c r="D6" s="102"/>
      <c r="E6" s="100">
        <f>(Cargos!G8*D5)</f>
        <v>0</v>
      </c>
    </row>
    <row r="7" spans="2:5" x14ac:dyDescent="0.25">
      <c r="B7" s="102" t="s">
        <v>16</v>
      </c>
      <c r="C7" s="103" t="s">
        <v>17</v>
      </c>
      <c r="D7" s="102"/>
      <c r="E7" s="100">
        <f>(Cargos!H8*D5)</f>
        <v>7276.7999999999993</v>
      </c>
    </row>
    <row r="8" spans="2:5" x14ac:dyDescent="0.25">
      <c r="B8" s="102" t="s">
        <v>18</v>
      </c>
      <c r="C8" s="103" t="s">
        <v>19</v>
      </c>
      <c r="D8" s="102"/>
      <c r="E8" s="100">
        <f>(Cargos!F8*D5)</f>
        <v>0</v>
      </c>
    </row>
    <row r="9" spans="2:5" x14ac:dyDescent="0.25">
      <c r="B9" s="102" t="s">
        <v>20</v>
      </c>
      <c r="C9" s="103" t="s">
        <v>21</v>
      </c>
      <c r="D9" s="102"/>
      <c r="E9" s="100"/>
    </row>
    <row r="10" spans="2:5" x14ac:dyDescent="0.25">
      <c r="B10" s="102" t="s">
        <v>22</v>
      </c>
      <c r="C10" s="103" t="s">
        <v>23</v>
      </c>
      <c r="D10" s="102"/>
      <c r="E10" s="100">
        <f>(Cargos!I8*D5)</f>
        <v>0</v>
      </c>
    </row>
    <row r="11" spans="2:5" x14ac:dyDescent="0.25">
      <c r="B11" s="102" t="s">
        <v>24</v>
      </c>
      <c r="C11" s="103" t="s">
        <v>25</v>
      </c>
      <c r="D11" s="102"/>
      <c r="E11" s="100">
        <f>(E5*6%)+(E17*D5)/10</f>
        <v>1825.3440000000001</v>
      </c>
    </row>
    <row r="12" spans="2:5" x14ac:dyDescent="0.25">
      <c r="B12" s="51"/>
      <c r="C12" s="93" t="s">
        <v>26</v>
      </c>
      <c r="D12" s="52"/>
      <c r="E12" s="94">
        <f>SUM(E5:E10)-E11</f>
        <v>23643.455999999998</v>
      </c>
    </row>
    <row r="13" spans="2:5" x14ac:dyDescent="0.25">
      <c r="B13" s="51"/>
      <c r="C13" s="52"/>
      <c r="D13" s="52"/>
      <c r="E13" s="95"/>
    </row>
    <row r="14" spans="2:5" x14ac:dyDescent="0.25">
      <c r="B14" s="51"/>
      <c r="C14" s="104" t="s">
        <v>27</v>
      </c>
      <c r="D14" s="52"/>
      <c r="E14" s="95"/>
    </row>
    <row r="15" spans="2:5" x14ac:dyDescent="0.25">
      <c r="B15" s="102"/>
      <c r="C15" s="103"/>
      <c r="D15" s="102" t="s">
        <v>10</v>
      </c>
      <c r="E15" s="100" t="s">
        <v>11</v>
      </c>
    </row>
    <row r="16" spans="2:5" x14ac:dyDescent="0.25">
      <c r="B16" s="102" t="s">
        <v>12</v>
      </c>
      <c r="C16" s="103" t="s">
        <v>28</v>
      </c>
      <c r="D16" s="102">
        <v>42</v>
      </c>
      <c r="E16" s="100">
        <f>5.18*D16</f>
        <v>217.56</v>
      </c>
    </row>
    <row r="17" spans="2:5" x14ac:dyDescent="0.25">
      <c r="B17" s="102" t="s">
        <v>14</v>
      </c>
      <c r="C17" s="103" t="s">
        <v>29</v>
      </c>
      <c r="D17" s="102">
        <v>21</v>
      </c>
      <c r="E17" s="100">
        <f>29.12*D17</f>
        <v>611.52</v>
      </c>
    </row>
    <row r="18" spans="2:5" x14ac:dyDescent="0.25">
      <c r="B18" s="102" t="s">
        <v>16</v>
      </c>
      <c r="C18" s="103" t="s">
        <v>30</v>
      </c>
      <c r="D18" s="102"/>
      <c r="E18" s="100"/>
    </row>
    <row r="19" spans="2:5" x14ac:dyDescent="0.25">
      <c r="B19" s="102" t="s">
        <v>18</v>
      </c>
      <c r="C19" s="103" t="s">
        <v>31</v>
      </c>
      <c r="D19" s="102"/>
      <c r="E19" s="100"/>
    </row>
    <row r="20" spans="2:5" x14ac:dyDescent="0.25">
      <c r="B20" s="102" t="s">
        <v>32</v>
      </c>
      <c r="C20" s="103" t="s">
        <v>33</v>
      </c>
      <c r="D20" s="102"/>
      <c r="E20" s="100"/>
    </row>
    <row r="21" spans="2:5" x14ac:dyDescent="0.25">
      <c r="B21" s="102" t="s">
        <v>34</v>
      </c>
      <c r="C21" s="103" t="s">
        <v>35</v>
      </c>
      <c r="D21" s="102"/>
      <c r="E21" s="100"/>
    </row>
    <row r="22" spans="2:5" x14ac:dyDescent="0.25">
      <c r="B22" s="51"/>
      <c r="C22" s="93" t="s">
        <v>26</v>
      </c>
      <c r="D22" s="52"/>
      <c r="E22" s="94">
        <f>D5*(E16+E17)</f>
        <v>9948.9599999999991</v>
      </c>
    </row>
    <row r="23" spans="2:5" x14ac:dyDescent="0.25">
      <c r="B23" s="51"/>
      <c r="C23" s="52"/>
      <c r="D23" s="52"/>
      <c r="E23" s="95"/>
    </row>
    <row r="24" spans="2:5" x14ac:dyDescent="0.25">
      <c r="B24" s="51"/>
      <c r="C24" s="104" t="s">
        <v>36</v>
      </c>
      <c r="D24" s="52"/>
      <c r="E24" s="95"/>
    </row>
    <row r="25" spans="2:5" x14ac:dyDescent="0.25">
      <c r="B25" s="102"/>
      <c r="C25" s="103"/>
      <c r="D25" s="102" t="s">
        <v>10</v>
      </c>
      <c r="E25" s="100" t="s">
        <v>11</v>
      </c>
    </row>
    <row r="26" spans="2:5" x14ac:dyDescent="0.25">
      <c r="B26" s="17" t="s">
        <v>12</v>
      </c>
      <c r="C26" s="18" t="s">
        <v>37</v>
      </c>
      <c r="D26" s="17">
        <f>D5</f>
        <v>12</v>
      </c>
      <c r="E26" s="112"/>
    </row>
    <row r="27" spans="2:5" x14ac:dyDescent="0.25">
      <c r="B27" s="102" t="s">
        <v>14</v>
      </c>
      <c r="C27" s="103" t="s">
        <v>38</v>
      </c>
      <c r="D27" s="117"/>
      <c r="E27" s="118"/>
    </row>
    <row r="28" spans="2:5" x14ac:dyDescent="0.25">
      <c r="B28" s="102" t="s">
        <v>16</v>
      </c>
      <c r="C28" s="103" t="s">
        <v>39</v>
      </c>
      <c r="D28" s="117"/>
      <c r="E28" s="118"/>
    </row>
    <row r="29" spans="2:5" x14ac:dyDescent="0.25">
      <c r="B29" s="102" t="s">
        <v>18</v>
      </c>
      <c r="C29" s="103" t="s">
        <v>40</v>
      </c>
      <c r="D29" s="119"/>
      <c r="E29" s="120"/>
    </row>
    <row r="30" spans="2:5" x14ac:dyDescent="0.25">
      <c r="B30" s="51"/>
      <c r="C30" s="93" t="s">
        <v>26</v>
      </c>
      <c r="D30" s="52"/>
      <c r="E30" s="94">
        <f>D26*E26</f>
        <v>0</v>
      </c>
    </row>
    <row r="31" spans="2:5" x14ac:dyDescent="0.25">
      <c r="B31" s="51"/>
      <c r="C31" s="52"/>
      <c r="D31" s="52"/>
      <c r="E31" s="95"/>
    </row>
    <row r="32" spans="2:5" x14ac:dyDescent="0.25">
      <c r="B32" s="51"/>
      <c r="C32" s="104" t="s">
        <v>41</v>
      </c>
      <c r="D32" s="52"/>
      <c r="E32" s="95"/>
    </row>
    <row r="33" spans="2:5" x14ac:dyDescent="0.25">
      <c r="B33" s="102" t="s">
        <v>42</v>
      </c>
      <c r="C33" s="103"/>
      <c r="D33" s="105" t="s">
        <v>10</v>
      </c>
      <c r="E33" s="106" t="s">
        <v>11</v>
      </c>
    </row>
    <row r="34" spans="2:5" x14ac:dyDescent="0.25">
      <c r="B34" s="102" t="s">
        <v>12</v>
      </c>
      <c r="C34" s="103" t="s">
        <v>43</v>
      </c>
      <c r="D34" s="107">
        <v>0.2</v>
      </c>
      <c r="E34" s="100">
        <f>E12*D34</f>
        <v>4728.6912000000002</v>
      </c>
    </row>
    <row r="35" spans="2:5" x14ac:dyDescent="0.25">
      <c r="B35" s="102" t="s">
        <v>14</v>
      </c>
      <c r="C35" s="103" t="s">
        <v>44</v>
      </c>
      <c r="D35" s="107">
        <v>1.4999999999999999E-2</v>
      </c>
      <c r="E35" s="100">
        <f>E12*D35</f>
        <v>354.65183999999994</v>
      </c>
    </row>
    <row r="36" spans="2:5" x14ac:dyDescent="0.25">
      <c r="B36" s="102" t="s">
        <v>16</v>
      </c>
      <c r="C36" s="103" t="s">
        <v>45</v>
      </c>
      <c r="D36" s="107">
        <v>0.01</v>
      </c>
      <c r="E36" s="100">
        <f>E12*D36</f>
        <v>236.43455999999998</v>
      </c>
    </row>
    <row r="37" spans="2:5" x14ac:dyDescent="0.25">
      <c r="B37" s="102" t="s">
        <v>18</v>
      </c>
      <c r="C37" s="103" t="s">
        <v>46</v>
      </c>
      <c r="D37" s="107">
        <v>2E-3</v>
      </c>
      <c r="E37" s="100">
        <f>E12*D37</f>
        <v>47.286912000000001</v>
      </c>
    </row>
    <row r="38" spans="2:5" x14ac:dyDescent="0.25">
      <c r="B38" s="102" t="s">
        <v>20</v>
      </c>
      <c r="C38" s="103" t="s">
        <v>47</v>
      </c>
      <c r="D38" s="107">
        <v>2.5000000000000001E-2</v>
      </c>
      <c r="E38" s="100">
        <f>E12*D38</f>
        <v>591.08640000000003</v>
      </c>
    </row>
    <row r="39" spans="2:5" x14ac:dyDescent="0.25">
      <c r="B39" s="102" t="s">
        <v>22</v>
      </c>
      <c r="C39" s="103" t="s">
        <v>48</v>
      </c>
      <c r="D39" s="107">
        <v>0.08</v>
      </c>
      <c r="E39" s="100">
        <f>E12*D39</f>
        <v>1891.4764799999998</v>
      </c>
    </row>
    <row r="40" spans="2:5" x14ac:dyDescent="0.25">
      <c r="B40" s="102" t="s">
        <v>24</v>
      </c>
      <c r="C40" s="103" t="s">
        <v>49</v>
      </c>
      <c r="D40" s="107">
        <v>0.03</v>
      </c>
      <c r="E40" s="100">
        <f>E12*D40</f>
        <v>709.30367999999987</v>
      </c>
    </row>
    <row r="41" spans="2:5" x14ac:dyDescent="0.25">
      <c r="B41" s="102" t="s">
        <v>50</v>
      </c>
      <c r="C41" s="103" t="s">
        <v>51</v>
      </c>
      <c r="D41" s="107">
        <v>6.0000000000000001E-3</v>
      </c>
      <c r="E41" s="100">
        <f>E12*D41</f>
        <v>141.860736</v>
      </c>
    </row>
    <row r="42" spans="2:5" x14ac:dyDescent="0.25">
      <c r="B42" s="51"/>
      <c r="C42" s="93" t="s">
        <v>52</v>
      </c>
      <c r="D42" s="52"/>
      <c r="E42" s="94">
        <f>SUM(E34:E41)</f>
        <v>8700.7918079999981</v>
      </c>
    </row>
    <row r="43" spans="2:5" x14ac:dyDescent="0.25">
      <c r="B43" s="51"/>
      <c r="C43" s="52"/>
      <c r="D43" s="52"/>
      <c r="E43" s="95"/>
    </row>
    <row r="44" spans="2:5" x14ac:dyDescent="0.25">
      <c r="B44" s="102" t="s">
        <v>53</v>
      </c>
      <c r="C44" s="93" t="s">
        <v>54</v>
      </c>
      <c r="D44" s="105" t="s">
        <v>10</v>
      </c>
      <c r="E44" s="106" t="s">
        <v>11</v>
      </c>
    </row>
    <row r="45" spans="2:5" x14ac:dyDescent="0.25">
      <c r="B45" s="102" t="s">
        <v>12</v>
      </c>
      <c r="C45" s="103" t="s">
        <v>55</v>
      </c>
      <c r="D45" s="107">
        <v>8.3299999999999999E-2</v>
      </c>
      <c r="E45" s="100">
        <f>E12*D45</f>
        <v>1969.4998847999998</v>
      </c>
    </row>
    <row r="46" spans="2:5" x14ac:dyDescent="0.25">
      <c r="B46" s="102" t="s">
        <v>14</v>
      </c>
      <c r="C46" s="103" t="s">
        <v>56</v>
      </c>
      <c r="D46" s="107">
        <v>4.1799999999999997E-2</v>
      </c>
      <c r="E46" s="100">
        <f>E12*D46</f>
        <v>988.29646079999986</v>
      </c>
    </row>
    <row r="47" spans="2:5" x14ac:dyDescent="0.25">
      <c r="B47" s="51"/>
      <c r="C47" s="93" t="s">
        <v>57</v>
      </c>
      <c r="D47" s="52"/>
      <c r="E47" s="94">
        <f>SUM(E45:E46)</f>
        <v>2957.7963455999998</v>
      </c>
    </row>
    <row r="48" spans="2:5" x14ac:dyDescent="0.25">
      <c r="B48" s="51"/>
      <c r="C48" s="52"/>
      <c r="D48" s="52"/>
      <c r="E48" s="95"/>
    </row>
    <row r="49" spans="2:5" x14ac:dyDescent="0.25">
      <c r="B49" s="102" t="s">
        <v>58</v>
      </c>
      <c r="C49" s="93" t="s">
        <v>59</v>
      </c>
      <c r="D49" s="105" t="s">
        <v>10</v>
      </c>
      <c r="E49" s="106" t="s">
        <v>11</v>
      </c>
    </row>
    <row r="50" spans="2:5" x14ac:dyDescent="0.25">
      <c r="B50" s="102" t="s">
        <v>12</v>
      </c>
      <c r="C50" s="103" t="s">
        <v>60</v>
      </c>
      <c r="D50" s="107">
        <v>1E-3</v>
      </c>
      <c r="E50" s="100">
        <f>E12*D50</f>
        <v>23.643456</v>
      </c>
    </row>
    <row r="51" spans="2:5" x14ac:dyDescent="0.25">
      <c r="B51" s="102" t="s">
        <v>14</v>
      </c>
      <c r="C51" s="103" t="s">
        <v>56</v>
      </c>
      <c r="D51" s="107">
        <v>1E-4</v>
      </c>
      <c r="E51" s="100">
        <f>E12*D51</f>
        <v>2.3643456</v>
      </c>
    </row>
    <row r="52" spans="2:5" x14ac:dyDescent="0.25">
      <c r="B52" s="51"/>
      <c r="C52" s="93" t="s">
        <v>61</v>
      </c>
      <c r="D52" s="52"/>
      <c r="E52" s="94">
        <f>SUM(E50:E51)</f>
        <v>26.007801600000001</v>
      </c>
    </row>
    <row r="53" spans="2:5" x14ac:dyDescent="0.25">
      <c r="B53" s="51"/>
      <c r="C53" s="52"/>
      <c r="D53" s="52"/>
      <c r="E53" s="95"/>
    </row>
    <row r="54" spans="2:5" x14ac:dyDescent="0.25">
      <c r="B54" s="102" t="s">
        <v>62</v>
      </c>
      <c r="C54" s="93" t="s">
        <v>63</v>
      </c>
      <c r="D54" s="105" t="s">
        <v>10</v>
      </c>
      <c r="E54" s="106" t="s">
        <v>11</v>
      </c>
    </row>
    <row r="55" spans="2:5" x14ac:dyDescent="0.25">
      <c r="B55" s="102" t="s">
        <v>12</v>
      </c>
      <c r="C55" s="103" t="s">
        <v>64</v>
      </c>
      <c r="D55" s="107">
        <v>4.1999999999999997E-3</v>
      </c>
      <c r="E55" s="100">
        <f>E12*D55</f>
        <v>99.302515199999988</v>
      </c>
    </row>
    <row r="56" spans="2:5" x14ac:dyDescent="0.25">
      <c r="B56" s="102" t="s">
        <v>14</v>
      </c>
      <c r="C56" s="103" t="s">
        <v>65</v>
      </c>
      <c r="D56" s="107">
        <v>2.9999999999999997E-4</v>
      </c>
      <c r="E56" s="100">
        <f>E12*D56</f>
        <v>7.0930367999999993</v>
      </c>
    </row>
    <row r="57" spans="2:5" x14ac:dyDescent="0.25">
      <c r="B57" s="102" t="s">
        <v>16</v>
      </c>
      <c r="C57" s="103" t="s">
        <v>66</v>
      </c>
      <c r="D57" s="107">
        <v>2.1499999999999998E-2</v>
      </c>
      <c r="E57" s="100">
        <f>E12*D57</f>
        <v>508.33430399999992</v>
      </c>
    </row>
    <row r="58" spans="2:5" x14ac:dyDescent="0.25">
      <c r="B58" s="102" t="s">
        <v>18</v>
      </c>
      <c r="C58" s="103" t="s">
        <v>67</v>
      </c>
      <c r="D58" s="107">
        <v>1.9400000000000001E-2</v>
      </c>
      <c r="E58" s="100">
        <f>E12*D58</f>
        <v>458.68304639999997</v>
      </c>
    </row>
    <row r="59" spans="2:5" x14ac:dyDescent="0.25">
      <c r="B59" s="102" t="s">
        <v>20</v>
      </c>
      <c r="C59" s="103" t="s">
        <v>56</v>
      </c>
      <c r="D59" s="107">
        <v>7.1000000000000004E-3</v>
      </c>
      <c r="E59" s="100">
        <f>E12*D59</f>
        <v>167.8685376</v>
      </c>
    </row>
    <row r="60" spans="2:5" x14ac:dyDescent="0.25">
      <c r="B60" s="102" t="s">
        <v>22</v>
      </c>
      <c r="C60" s="103" t="s">
        <v>66</v>
      </c>
      <c r="D60" s="107">
        <v>2.1499999999999998E-2</v>
      </c>
      <c r="E60" s="100">
        <f>E12*D60</f>
        <v>508.33430399999992</v>
      </c>
    </row>
    <row r="61" spans="2:5" x14ac:dyDescent="0.25">
      <c r="B61" s="51"/>
      <c r="C61" s="93" t="s">
        <v>68</v>
      </c>
      <c r="D61" s="52"/>
      <c r="E61" s="94">
        <f>SUM(E55:E60)</f>
        <v>1749.6157439999999</v>
      </c>
    </row>
    <row r="62" spans="2:5" x14ac:dyDescent="0.25">
      <c r="B62" s="51"/>
      <c r="C62" s="52"/>
      <c r="D62" s="52"/>
      <c r="E62" s="95"/>
    </row>
    <row r="63" spans="2:5" ht="30" x14ac:dyDescent="0.25">
      <c r="B63" s="105" t="s">
        <v>69</v>
      </c>
      <c r="C63" s="121" t="s">
        <v>70</v>
      </c>
      <c r="D63" s="105" t="s">
        <v>10</v>
      </c>
      <c r="E63" s="106" t="s">
        <v>11</v>
      </c>
    </row>
    <row r="64" spans="2:5" x14ac:dyDescent="0.25">
      <c r="B64" s="102" t="s">
        <v>12</v>
      </c>
      <c r="C64" s="103" t="s">
        <v>71</v>
      </c>
      <c r="D64" s="107">
        <v>9.0749999999999997E-2</v>
      </c>
      <c r="E64" s="100">
        <f>E12*D64</f>
        <v>2145.6436319999998</v>
      </c>
    </row>
    <row r="65" spans="2:5" x14ac:dyDescent="0.25">
      <c r="B65" s="102" t="s">
        <v>14</v>
      </c>
      <c r="C65" s="103" t="s">
        <v>72</v>
      </c>
      <c r="D65" s="107">
        <v>1.66E-2</v>
      </c>
      <c r="E65" s="100">
        <f>E12*D65</f>
        <v>392.48136959999999</v>
      </c>
    </row>
    <row r="66" spans="2:5" x14ac:dyDescent="0.25">
      <c r="B66" s="102" t="s">
        <v>16</v>
      </c>
      <c r="C66" s="103" t="s">
        <v>73</v>
      </c>
      <c r="D66" s="107">
        <v>8.0000000000000004E-4</v>
      </c>
      <c r="E66" s="100">
        <f>E12*D66</f>
        <v>18.9147648</v>
      </c>
    </row>
    <row r="67" spans="2:5" x14ac:dyDescent="0.25">
      <c r="B67" s="102" t="s">
        <v>18</v>
      </c>
      <c r="C67" s="103" t="s">
        <v>74</v>
      </c>
      <c r="D67" s="107">
        <v>7.3000000000000001E-3</v>
      </c>
      <c r="E67" s="100">
        <f>E12*D67</f>
        <v>172.59722879999998</v>
      </c>
    </row>
    <row r="68" spans="2:5" x14ac:dyDescent="0.25">
      <c r="B68" s="102" t="s">
        <v>20</v>
      </c>
      <c r="C68" s="103" t="s">
        <v>75</v>
      </c>
      <c r="D68" s="107">
        <v>2.7000000000000001E-3</v>
      </c>
      <c r="E68" s="100">
        <f>E12*D68</f>
        <v>63.837331200000001</v>
      </c>
    </row>
    <row r="69" spans="2:5" x14ac:dyDescent="0.25">
      <c r="B69" s="102" t="s">
        <v>22</v>
      </c>
      <c r="C69" s="103" t="s">
        <v>35</v>
      </c>
      <c r="D69" s="107">
        <v>0</v>
      </c>
      <c r="E69" s="100">
        <f>E12*D69</f>
        <v>0</v>
      </c>
    </row>
    <row r="70" spans="2:5" x14ac:dyDescent="0.25">
      <c r="B70" s="51"/>
      <c r="C70" s="93" t="s">
        <v>76</v>
      </c>
      <c r="D70" s="52"/>
      <c r="E70" s="94">
        <f>SUM(E64:E69)</f>
        <v>2793.4743263999994</v>
      </c>
    </row>
    <row r="71" spans="2:5" x14ac:dyDescent="0.25">
      <c r="B71" s="51"/>
      <c r="C71" s="93" t="s">
        <v>56</v>
      </c>
      <c r="D71" s="52"/>
      <c r="E71" s="94">
        <f>E70*36.8%</f>
        <v>1027.9985521151998</v>
      </c>
    </row>
    <row r="72" spans="2:5" x14ac:dyDescent="0.25">
      <c r="B72" s="51"/>
      <c r="C72" s="93" t="s">
        <v>77</v>
      </c>
      <c r="D72" s="52"/>
      <c r="E72" s="94">
        <f>SUM(E70:E71)</f>
        <v>3821.4728785151992</v>
      </c>
    </row>
    <row r="73" spans="2:5" x14ac:dyDescent="0.25">
      <c r="B73" s="51"/>
      <c r="C73" s="52"/>
      <c r="D73" s="52"/>
      <c r="E73" s="95"/>
    </row>
    <row r="74" spans="2:5" ht="28.5" customHeight="1" x14ac:dyDescent="0.25">
      <c r="B74" s="161" t="s">
        <v>186</v>
      </c>
      <c r="C74" s="162"/>
      <c r="D74" s="163"/>
      <c r="E74" s="106" t="s">
        <v>11</v>
      </c>
    </row>
    <row r="75" spans="2:5" x14ac:dyDescent="0.25">
      <c r="B75" s="102" t="s">
        <v>42</v>
      </c>
      <c r="C75" s="99" t="s">
        <v>78</v>
      </c>
      <c r="D75" s="97"/>
      <c r="E75" s="109">
        <f>E42</f>
        <v>8700.7918079999981</v>
      </c>
    </row>
    <row r="76" spans="2:5" x14ac:dyDescent="0.25">
      <c r="B76" s="102" t="s">
        <v>53</v>
      </c>
      <c r="C76" s="99" t="s">
        <v>79</v>
      </c>
      <c r="D76" s="97"/>
      <c r="E76" s="109">
        <f>E47</f>
        <v>2957.7963455999998</v>
      </c>
    </row>
    <row r="77" spans="2:5" x14ac:dyDescent="0.25">
      <c r="B77" s="102" t="s">
        <v>58</v>
      </c>
      <c r="C77" s="99" t="s">
        <v>80</v>
      </c>
      <c r="D77" s="97"/>
      <c r="E77" s="109">
        <f>E52</f>
        <v>26.007801600000001</v>
      </c>
    </row>
    <row r="78" spans="2:5" x14ac:dyDescent="0.25">
      <c r="B78" s="102" t="s">
        <v>62</v>
      </c>
      <c r="C78" s="99" t="s">
        <v>81</v>
      </c>
      <c r="D78" s="97"/>
      <c r="E78" s="109">
        <f>E61</f>
        <v>1749.6157439999999</v>
      </c>
    </row>
    <row r="79" spans="2:5" x14ac:dyDescent="0.25">
      <c r="B79" s="102" t="s">
        <v>69</v>
      </c>
      <c r="C79" s="99" t="s">
        <v>82</v>
      </c>
      <c r="D79" s="97"/>
      <c r="E79" s="109">
        <f>E72</f>
        <v>3821.4728785151992</v>
      </c>
    </row>
    <row r="80" spans="2:5" x14ac:dyDescent="0.25">
      <c r="B80" s="102" t="s">
        <v>83</v>
      </c>
      <c r="C80" s="99" t="s">
        <v>35</v>
      </c>
      <c r="D80" s="97"/>
      <c r="E80" s="109"/>
    </row>
    <row r="81" spans="2:5" x14ac:dyDescent="0.25">
      <c r="B81" s="51"/>
      <c r="C81" s="93" t="s">
        <v>84</v>
      </c>
      <c r="D81" s="52"/>
      <c r="E81" s="109">
        <f>SUM(E75:E80)</f>
        <v>17255.684577715198</v>
      </c>
    </row>
    <row r="82" spans="2:5" x14ac:dyDescent="0.25">
      <c r="B82" s="51"/>
      <c r="C82" s="110"/>
      <c r="D82" s="52"/>
      <c r="E82" s="95"/>
    </row>
    <row r="83" spans="2:5" x14ac:dyDescent="0.25">
      <c r="B83" s="51"/>
      <c r="C83" s="93" t="s">
        <v>85</v>
      </c>
      <c r="D83" s="52"/>
      <c r="E83" s="94">
        <f>SUM(E12+E22+E30+E81)</f>
        <v>50848.100577715195</v>
      </c>
    </row>
    <row r="84" spans="2:5" x14ac:dyDescent="0.25">
      <c r="B84" s="51"/>
      <c r="C84" s="52"/>
      <c r="D84" s="52"/>
      <c r="E84" s="95"/>
    </row>
    <row r="85" spans="2:5" ht="30" x14ac:dyDescent="0.25">
      <c r="B85" s="102"/>
      <c r="C85" s="122" t="s">
        <v>86</v>
      </c>
      <c r="D85" s="105" t="s">
        <v>10</v>
      </c>
      <c r="E85" s="106" t="s">
        <v>11</v>
      </c>
    </row>
    <row r="86" spans="2:5" x14ac:dyDescent="0.25">
      <c r="B86" s="23" t="s">
        <v>12</v>
      </c>
      <c r="C86" s="24" t="s">
        <v>87</v>
      </c>
      <c r="D86" s="115"/>
      <c r="E86" s="4">
        <f>SUM(E12+E81+E22+E30)*D86</f>
        <v>0</v>
      </c>
    </row>
    <row r="87" spans="2:5" x14ac:dyDescent="0.25">
      <c r="B87" s="23" t="s">
        <v>14</v>
      </c>
      <c r="C87" s="24" t="s">
        <v>88</v>
      </c>
      <c r="D87" s="115"/>
      <c r="E87" s="4">
        <f>SUM(E12+E22+E30+E81+E86)*D87</f>
        <v>0</v>
      </c>
    </row>
    <row r="88" spans="2:5" x14ac:dyDescent="0.25">
      <c r="B88" s="17" t="s">
        <v>16</v>
      </c>
      <c r="C88" s="18" t="s">
        <v>89</v>
      </c>
      <c r="D88" s="20"/>
      <c r="E88" s="4">
        <f>E41*D88</f>
        <v>0</v>
      </c>
    </row>
    <row r="89" spans="2:5" x14ac:dyDescent="0.25">
      <c r="B89" s="23" t="s">
        <v>18</v>
      </c>
      <c r="C89" s="24" t="s">
        <v>90</v>
      </c>
      <c r="D89" s="15">
        <v>6.4999999999999997E-3</v>
      </c>
      <c r="E89" s="4">
        <f>SUM(E83+E86+E87)*D89</f>
        <v>330.51265375514873</v>
      </c>
    </row>
    <row r="90" spans="2:5" x14ac:dyDescent="0.25">
      <c r="B90" s="23" t="s">
        <v>20</v>
      </c>
      <c r="C90" s="24" t="s">
        <v>91</v>
      </c>
      <c r="D90" s="15">
        <v>0.03</v>
      </c>
      <c r="E90" s="4">
        <f>SUM(E83+E86+E87)*D90</f>
        <v>1525.4430173314558</v>
      </c>
    </row>
    <row r="91" spans="2:5" x14ac:dyDescent="0.25">
      <c r="B91" s="23" t="s">
        <v>22</v>
      </c>
      <c r="C91" s="24" t="s">
        <v>92</v>
      </c>
      <c r="D91" s="15">
        <v>0.05</v>
      </c>
      <c r="E91" s="4">
        <f>SUM(E83+E86+E87)*D91</f>
        <v>2542.4050288857597</v>
      </c>
    </row>
    <row r="92" spans="2:5" x14ac:dyDescent="0.25">
      <c r="B92" s="51"/>
      <c r="C92" s="93" t="s">
        <v>84</v>
      </c>
      <c r="D92" s="52"/>
      <c r="E92" s="94">
        <f>SUM(E86:E91)</f>
        <v>4398.3606999723643</v>
      </c>
    </row>
    <row r="93" spans="2:5" x14ac:dyDescent="0.25">
      <c r="B93" s="51"/>
      <c r="C93" s="110"/>
      <c r="D93" s="52"/>
      <c r="E93" s="123"/>
    </row>
    <row r="94" spans="2:5" x14ac:dyDescent="0.25">
      <c r="B94" s="51"/>
      <c r="C94" s="110"/>
      <c r="D94" s="52"/>
      <c r="E94" s="123"/>
    </row>
    <row r="95" spans="2:5" x14ac:dyDescent="0.25">
      <c r="B95" s="51"/>
      <c r="C95" s="52"/>
      <c r="D95" s="52"/>
      <c r="E95" s="95"/>
    </row>
    <row r="96" spans="2:5" x14ac:dyDescent="0.25">
      <c r="B96" s="51"/>
      <c r="C96" s="96" t="s">
        <v>93</v>
      </c>
      <c r="D96" s="97"/>
      <c r="E96" s="98" t="s">
        <v>11</v>
      </c>
    </row>
    <row r="97" spans="2:5" x14ac:dyDescent="0.25">
      <c r="B97" s="51"/>
      <c r="C97" s="99" t="s">
        <v>94</v>
      </c>
      <c r="D97" s="97"/>
      <c r="E97" s="100">
        <f>E12</f>
        <v>23643.455999999998</v>
      </c>
    </row>
    <row r="98" spans="2:5" x14ac:dyDescent="0.25">
      <c r="B98" s="51"/>
      <c r="C98" s="99" t="s">
        <v>95</v>
      </c>
      <c r="D98" s="97"/>
      <c r="E98" s="100">
        <f>E22</f>
        <v>9948.9599999999991</v>
      </c>
    </row>
    <row r="99" spans="2:5" x14ac:dyDescent="0.25">
      <c r="B99" s="51"/>
      <c r="C99" s="99" t="s">
        <v>96</v>
      </c>
      <c r="D99" s="97"/>
      <c r="E99" s="100">
        <f>E30</f>
        <v>0</v>
      </c>
    </row>
    <row r="100" spans="2:5" x14ac:dyDescent="0.25">
      <c r="B100" s="51"/>
      <c r="C100" s="99" t="s">
        <v>97</v>
      </c>
      <c r="D100" s="97"/>
      <c r="E100" s="100">
        <f>E81</f>
        <v>17255.684577715198</v>
      </c>
    </row>
    <row r="101" spans="2:5" x14ac:dyDescent="0.25">
      <c r="B101" s="51"/>
      <c r="C101" s="99" t="s">
        <v>98</v>
      </c>
      <c r="D101" s="97"/>
      <c r="E101" s="100">
        <f>SUM(E97:E100)</f>
        <v>50848.100577715195</v>
      </c>
    </row>
    <row r="102" spans="2:5" x14ac:dyDescent="0.25">
      <c r="B102" s="51"/>
      <c r="C102" s="99" t="s">
        <v>99</v>
      </c>
      <c r="D102" s="97"/>
      <c r="E102" s="100">
        <f>E92</f>
        <v>4398.3606999723643</v>
      </c>
    </row>
    <row r="103" spans="2:5" x14ac:dyDescent="0.25">
      <c r="B103" s="51"/>
      <c r="C103" s="101" t="s">
        <v>84</v>
      </c>
      <c r="D103" s="83"/>
      <c r="E103" s="100">
        <f>SUM(E101:E102)</f>
        <v>55246.461277687558</v>
      </c>
    </row>
    <row r="104" spans="2:5" x14ac:dyDescent="0.25">
      <c r="B104" s="52"/>
      <c r="C104" s="52"/>
      <c r="D104" s="52"/>
      <c r="E104" s="52"/>
    </row>
    <row r="105" spans="2:5" x14ac:dyDescent="0.25">
      <c r="B105" s="52"/>
      <c r="C105" s="52"/>
      <c r="D105" s="52"/>
      <c r="E105" s="52"/>
    </row>
    <row r="106" spans="2:5" hidden="1" x14ac:dyDescent="0.25">
      <c r="B106" s="52"/>
      <c r="C106" s="52"/>
      <c r="D106" s="52"/>
      <c r="E106" s="52"/>
    </row>
    <row r="107" spans="2:5" hidden="1" x14ac:dyDescent="0.25">
      <c r="B107" s="52"/>
      <c r="C107" s="52"/>
      <c r="D107" s="52"/>
      <c r="E107" s="52"/>
    </row>
    <row r="108" spans="2:5" hidden="1" x14ac:dyDescent="0.25">
      <c r="B108" s="52"/>
      <c r="C108" s="52"/>
      <c r="D108" s="52"/>
      <c r="E108" s="52"/>
    </row>
  </sheetData>
  <sheetProtection algorithmName="SHA-512" hashValue="CuOj+hFQYR17/0OVfDPAHGDNmASUP9oyLo0hIVHzD8Wv3If3PiVmATCnA3b/MuqufncsJdpwh2jhpYzy6DLvYQ==" saltValue="QTwViHM9S+mDEOZ29ZAEwA==" spinCount="100000" sheet="1" objects="1" scenarios="1"/>
  <mergeCells count="2">
    <mergeCell ref="B1:E1"/>
    <mergeCell ref="B74:D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3F61-AD7F-4447-84D1-402D020FCB14}">
  <sheetPr>
    <tabColor theme="5" tint="0.39997558519241921"/>
  </sheetPr>
  <dimension ref="A1:E103"/>
  <sheetViews>
    <sheetView topLeftCell="A85" zoomScaleNormal="100" workbookViewId="0">
      <selection activeCell="E3" sqref="E3"/>
    </sheetView>
  </sheetViews>
  <sheetFormatPr defaultColWidth="0" defaultRowHeight="15" zeroHeight="1" x14ac:dyDescent="0.25"/>
  <cols>
    <col min="1" max="1" width="8.85546875" customWidth="1"/>
    <col min="2" max="2" width="42.140625" customWidth="1"/>
    <col min="3" max="3" width="8.7109375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120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02"/>
      <c r="B4" s="103"/>
      <c r="C4" s="105" t="s">
        <v>10</v>
      </c>
      <c r="D4" s="106" t="s">
        <v>11</v>
      </c>
    </row>
    <row r="5" spans="1:4" x14ac:dyDescent="0.25">
      <c r="A5" s="102" t="s">
        <v>12</v>
      </c>
      <c r="B5" s="103" t="s">
        <v>13</v>
      </c>
      <c r="C5" s="102">
        <f>Cargos!D9</f>
        <v>2</v>
      </c>
      <c r="D5" s="100">
        <f>(Cargos!E9)*C5</f>
        <v>3150.56</v>
      </c>
    </row>
    <row r="6" spans="1:4" x14ac:dyDescent="0.25">
      <c r="A6" s="102" t="s">
        <v>14</v>
      </c>
      <c r="B6" s="103" t="s">
        <v>15</v>
      </c>
      <c r="C6" s="102"/>
      <c r="D6" s="100">
        <f>(Cargos!G9*C5)</f>
        <v>0</v>
      </c>
    </row>
    <row r="7" spans="1:4" x14ac:dyDescent="0.25">
      <c r="A7" s="102" t="s">
        <v>16</v>
      </c>
      <c r="B7" s="103" t="s">
        <v>17</v>
      </c>
      <c r="C7" s="102"/>
      <c r="D7" s="100">
        <f>(Cargos!H9*C5)</f>
        <v>0</v>
      </c>
    </row>
    <row r="8" spans="1:4" x14ac:dyDescent="0.25">
      <c r="A8" s="102" t="s">
        <v>18</v>
      </c>
      <c r="B8" s="103" t="s">
        <v>19</v>
      </c>
      <c r="C8" s="102"/>
      <c r="D8" s="100">
        <f>(Cargos!F9*C5)</f>
        <v>0</v>
      </c>
    </row>
    <row r="9" spans="1:4" x14ac:dyDescent="0.25">
      <c r="A9" s="102" t="s">
        <v>20</v>
      </c>
      <c r="B9" s="103" t="s">
        <v>21</v>
      </c>
      <c r="C9" s="102"/>
      <c r="D9" s="100"/>
    </row>
    <row r="10" spans="1:4" x14ac:dyDescent="0.25">
      <c r="A10" s="102" t="s">
        <v>22</v>
      </c>
      <c r="B10" s="103" t="s">
        <v>23</v>
      </c>
      <c r="C10" s="102"/>
      <c r="D10" s="100">
        <f>(Cargos!I9*C5)</f>
        <v>0</v>
      </c>
    </row>
    <row r="11" spans="1:4" x14ac:dyDescent="0.25">
      <c r="A11" s="102" t="s">
        <v>24</v>
      </c>
      <c r="B11" s="103" t="s">
        <v>25</v>
      </c>
      <c r="C11" s="102"/>
      <c r="D11" s="100">
        <f>(D5*6%)+(D17*C5)/10</f>
        <v>311.33759999999995</v>
      </c>
    </row>
    <row r="12" spans="1:4" x14ac:dyDescent="0.25">
      <c r="A12" s="51"/>
      <c r="B12" s="93" t="s">
        <v>26</v>
      </c>
      <c r="C12" s="52"/>
      <c r="D12" s="94">
        <f>SUM(D5:D10)-D11</f>
        <v>2839.2224000000001</v>
      </c>
    </row>
    <row r="13" spans="1:4" x14ac:dyDescent="0.25">
      <c r="A13" s="51"/>
      <c r="B13" s="52"/>
      <c r="C13" s="52"/>
      <c r="D13" s="95"/>
    </row>
    <row r="14" spans="1:4" x14ac:dyDescent="0.25">
      <c r="A14" s="51"/>
      <c r="B14" s="104" t="s">
        <v>27</v>
      </c>
      <c r="C14" s="52"/>
      <c r="D14" s="95"/>
    </row>
    <row r="15" spans="1:4" x14ac:dyDescent="0.25">
      <c r="A15" s="102"/>
      <c r="B15" s="103"/>
      <c r="C15" s="102" t="s">
        <v>10</v>
      </c>
      <c r="D15" s="100" t="s">
        <v>11</v>
      </c>
    </row>
    <row r="16" spans="1:4" x14ac:dyDescent="0.25">
      <c r="A16" s="102" t="s">
        <v>12</v>
      </c>
      <c r="B16" s="103" t="s">
        <v>28</v>
      </c>
      <c r="C16" s="102">
        <v>42</v>
      </c>
      <c r="D16" s="100">
        <f>5.18*C16</f>
        <v>217.56</v>
      </c>
    </row>
    <row r="17" spans="1:4" x14ac:dyDescent="0.25">
      <c r="A17" s="102" t="s">
        <v>14</v>
      </c>
      <c r="B17" s="103" t="s">
        <v>29</v>
      </c>
      <c r="C17" s="102">
        <v>21</v>
      </c>
      <c r="D17" s="100">
        <f>29.12*C17</f>
        <v>611.52</v>
      </c>
    </row>
    <row r="18" spans="1:4" x14ac:dyDescent="0.25">
      <c r="A18" s="102" t="s">
        <v>16</v>
      </c>
      <c r="B18" s="103" t="s">
        <v>30</v>
      </c>
      <c r="C18" s="102"/>
      <c r="D18" s="100"/>
    </row>
    <row r="19" spans="1:4" x14ac:dyDescent="0.25">
      <c r="A19" s="102" t="s">
        <v>18</v>
      </c>
      <c r="B19" s="103" t="s">
        <v>31</v>
      </c>
      <c r="C19" s="102"/>
      <c r="D19" s="100"/>
    </row>
    <row r="20" spans="1:4" x14ac:dyDescent="0.25">
      <c r="A20" s="102" t="s">
        <v>32</v>
      </c>
      <c r="B20" s="103" t="s">
        <v>33</v>
      </c>
      <c r="C20" s="102"/>
      <c r="D20" s="100"/>
    </row>
    <row r="21" spans="1:4" x14ac:dyDescent="0.25">
      <c r="A21" s="102" t="s">
        <v>34</v>
      </c>
      <c r="B21" s="103" t="s">
        <v>35</v>
      </c>
      <c r="C21" s="102"/>
      <c r="D21" s="100"/>
    </row>
    <row r="22" spans="1:4" x14ac:dyDescent="0.25">
      <c r="A22" s="51"/>
      <c r="B22" s="93" t="s">
        <v>26</v>
      </c>
      <c r="C22" s="52"/>
      <c r="D22" s="94">
        <f>C5*(D16+D17)</f>
        <v>1658.1599999999999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2</v>
      </c>
      <c r="D26" s="112"/>
    </row>
    <row r="27" spans="1:4" x14ac:dyDescent="0.25">
      <c r="A27" s="102" t="s">
        <v>14</v>
      </c>
      <c r="B27" s="103" t="s">
        <v>38</v>
      </c>
      <c r="C27" s="117"/>
      <c r="D27" s="118"/>
    </row>
    <row r="28" spans="1:4" x14ac:dyDescent="0.25">
      <c r="A28" s="102" t="s">
        <v>16</v>
      </c>
      <c r="B28" s="103" t="s">
        <v>39</v>
      </c>
      <c r="C28" s="117"/>
      <c r="D28" s="118"/>
    </row>
    <row r="29" spans="1:4" x14ac:dyDescent="0.25">
      <c r="A29" s="102" t="s">
        <v>18</v>
      </c>
      <c r="B29" s="103" t="s">
        <v>40</v>
      </c>
      <c r="C29" s="119"/>
      <c r="D29" s="120"/>
    </row>
    <row r="30" spans="1:4" x14ac:dyDescent="0.25">
      <c r="A30" s="51"/>
      <c r="B30" s="93" t="s">
        <v>26</v>
      </c>
      <c r="C30" s="52"/>
      <c r="D30" s="94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02" t="s">
        <v>42</v>
      </c>
      <c r="B33" s="103"/>
      <c r="C33" s="105" t="s">
        <v>10</v>
      </c>
      <c r="D33" s="106" t="s">
        <v>11</v>
      </c>
    </row>
    <row r="34" spans="1:4" x14ac:dyDescent="0.25">
      <c r="A34" s="102" t="s">
        <v>12</v>
      </c>
      <c r="B34" s="103" t="s">
        <v>43</v>
      </c>
      <c r="C34" s="107">
        <v>0.2</v>
      </c>
      <c r="D34" s="100">
        <f>D12*C34</f>
        <v>567.84448000000009</v>
      </c>
    </row>
    <row r="35" spans="1:4" x14ac:dyDescent="0.25">
      <c r="A35" s="102" t="s">
        <v>14</v>
      </c>
      <c r="B35" s="103" t="s">
        <v>44</v>
      </c>
      <c r="C35" s="107">
        <v>1.4999999999999999E-2</v>
      </c>
      <c r="D35" s="100">
        <f>D12*C35</f>
        <v>42.588335999999998</v>
      </c>
    </row>
    <row r="36" spans="1:4" x14ac:dyDescent="0.25">
      <c r="A36" s="102" t="s">
        <v>16</v>
      </c>
      <c r="B36" s="103" t="s">
        <v>45</v>
      </c>
      <c r="C36" s="107">
        <v>0.01</v>
      </c>
      <c r="D36" s="100">
        <f>D12*C36</f>
        <v>28.392224000000002</v>
      </c>
    </row>
    <row r="37" spans="1:4" x14ac:dyDescent="0.25">
      <c r="A37" s="102" t="s">
        <v>18</v>
      </c>
      <c r="B37" s="103" t="s">
        <v>46</v>
      </c>
      <c r="C37" s="107">
        <v>2E-3</v>
      </c>
      <c r="D37" s="100">
        <f>D12*C37</f>
        <v>5.6784448000000003</v>
      </c>
    </row>
    <row r="38" spans="1:4" x14ac:dyDescent="0.25">
      <c r="A38" s="102" t="s">
        <v>20</v>
      </c>
      <c r="B38" s="103" t="s">
        <v>47</v>
      </c>
      <c r="C38" s="107">
        <v>2.5000000000000001E-2</v>
      </c>
      <c r="D38" s="100">
        <f>D12*C38</f>
        <v>70.980560000000011</v>
      </c>
    </row>
    <row r="39" spans="1:4" x14ac:dyDescent="0.25">
      <c r="A39" s="102" t="s">
        <v>22</v>
      </c>
      <c r="B39" s="103" t="s">
        <v>48</v>
      </c>
      <c r="C39" s="107">
        <v>0.08</v>
      </c>
      <c r="D39" s="100">
        <f>D12*C39</f>
        <v>227.13779200000002</v>
      </c>
    </row>
    <row r="40" spans="1:4" x14ac:dyDescent="0.25">
      <c r="A40" s="102" t="s">
        <v>24</v>
      </c>
      <c r="B40" s="103" t="s">
        <v>49</v>
      </c>
      <c r="C40" s="107">
        <v>0.03</v>
      </c>
      <c r="D40" s="100">
        <f>D12*C40</f>
        <v>85.176671999999996</v>
      </c>
    </row>
    <row r="41" spans="1:4" x14ac:dyDescent="0.25">
      <c r="A41" s="102" t="s">
        <v>50</v>
      </c>
      <c r="B41" s="103" t="s">
        <v>51</v>
      </c>
      <c r="C41" s="107">
        <v>6.0000000000000001E-3</v>
      </c>
      <c r="D41" s="100">
        <f>D12*C41</f>
        <v>17.0353344</v>
      </c>
    </row>
    <row r="42" spans="1:4" x14ac:dyDescent="0.25">
      <c r="A42" s="51"/>
      <c r="B42" s="93" t="s">
        <v>52</v>
      </c>
      <c r="C42" s="52"/>
      <c r="D42" s="94">
        <f>SUM(D34:D41)</f>
        <v>1044.8338432</v>
      </c>
    </row>
    <row r="43" spans="1:4" x14ac:dyDescent="0.25">
      <c r="A43" s="51"/>
      <c r="B43" s="52"/>
      <c r="C43" s="52"/>
      <c r="D43" s="95"/>
    </row>
    <row r="44" spans="1:4" x14ac:dyDescent="0.25">
      <c r="A44" s="102" t="s">
        <v>53</v>
      </c>
      <c r="B44" s="93" t="s">
        <v>54</v>
      </c>
      <c r="C44" s="105" t="s">
        <v>10</v>
      </c>
      <c r="D44" s="106" t="s">
        <v>11</v>
      </c>
    </row>
    <row r="45" spans="1:4" x14ac:dyDescent="0.25">
      <c r="A45" s="102" t="s">
        <v>12</v>
      </c>
      <c r="B45" s="103" t="s">
        <v>55</v>
      </c>
      <c r="C45" s="107">
        <v>8.3299999999999999E-2</v>
      </c>
      <c r="D45" s="100">
        <f>D12*C45</f>
        <v>236.50722592</v>
      </c>
    </row>
    <row r="46" spans="1:4" x14ac:dyDescent="0.25">
      <c r="A46" s="102" t="s">
        <v>14</v>
      </c>
      <c r="B46" s="103" t="s">
        <v>56</v>
      </c>
      <c r="C46" s="107">
        <v>4.1799999999999997E-2</v>
      </c>
      <c r="D46" s="100">
        <f>D12*C46</f>
        <v>118.67949632</v>
      </c>
    </row>
    <row r="47" spans="1:4" x14ac:dyDescent="0.25">
      <c r="A47" s="51"/>
      <c r="B47" s="93" t="s">
        <v>57</v>
      </c>
      <c r="C47" s="52"/>
      <c r="D47" s="94">
        <f>SUM(D45:D46)</f>
        <v>355.18672223999999</v>
      </c>
    </row>
    <row r="48" spans="1:4" x14ac:dyDescent="0.25">
      <c r="A48" s="51"/>
      <c r="B48" s="52"/>
      <c r="C48" s="52"/>
      <c r="D48" s="95"/>
    </row>
    <row r="49" spans="1:4" x14ac:dyDescent="0.25">
      <c r="A49" s="102" t="s">
        <v>58</v>
      </c>
      <c r="B49" s="93" t="s">
        <v>59</v>
      </c>
      <c r="C49" s="105" t="s">
        <v>10</v>
      </c>
      <c r="D49" s="106" t="s">
        <v>11</v>
      </c>
    </row>
    <row r="50" spans="1:4" x14ac:dyDescent="0.25">
      <c r="A50" s="102" t="s">
        <v>12</v>
      </c>
      <c r="B50" s="103" t="s">
        <v>60</v>
      </c>
      <c r="C50" s="107">
        <v>1E-3</v>
      </c>
      <c r="D50" s="100">
        <f>D12*C50</f>
        <v>2.8392224000000001</v>
      </c>
    </row>
    <row r="51" spans="1:4" x14ac:dyDescent="0.25">
      <c r="A51" s="102" t="s">
        <v>14</v>
      </c>
      <c r="B51" s="103" t="s">
        <v>56</v>
      </c>
      <c r="C51" s="107">
        <v>1E-4</v>
      </c>
      <c r="D51" s="100">
        <f>D12*C51</f>
        <v>0.28392224000000005</v>
      </c>
    </row>
    <row r="52" spans="1:4" x14ac:dyDescent="0.25">
      <c r="A52" s="51"/>
      <c r="B52" s="93" t="s">
        <v>61</v>
      </c>
      <c r="C52" s="52"/>
      <c r="D52" s="94">
        <f>SUM(D50:D51)</f>
        <v>3.12314464</v>
      </c>
    </row>
    <row r="53" spans="1:4" x14ac:dyDescent="0.25">
      <c r="A53" s="51"/>
      <c r="B53" s="52"/>
      <c r="C53" s="52"/>
      <c r="D53" s="95"/>
    </row>
    <row r="54" spans="1:4" x14ac:dyDescent="0.25">
      <c r="A54" s="102" t="s">
        <v>62</v>
      </c>
      <c r="B54" s="93" t="s">
        <v>63</v>
      </c>
      <c r="C54" s="105" t="s">
        <v>10</v>
      </c>
      <c r="D54" s="106" t="s">
        <v>11</v>
      </c>
    </row>
    <row r="55" spans="1:4" x14ac:dyDescent="0.25">
      <c r="A55" s="102" t="s">
        <v>12</v>
      </c>
      <c r="B55" s="103" t="s">
        <v>64</v>
      </c>
      <c r="C55" s="107">
        <v>4.1999999999999997E-3</v>
      </c>
      <c r="D55" s="100">
        <f>D12*C55</f>
        <v>11.92473408</v>
      </c>
    </row>
    <row r="56" spans="1:4" x14ac:dyDescent="0.25">
      <c r="A56" s="102" t="s">
        <v>14</v>
      </c>
      <c r="B56" s="103" t="s">
        <v>65</v>
      </c>
      <c r="C56" s="107">
        <v>2.9999999999999997E-4</v>
      </c>
      <c r="D56" s="100">
        <f>D12*C56</f>
        <v>0.85176671999999998</v>
      </c>
    </row>
    <row r="57" spans="1:4" x14ac:dyDescent="0.25">
      <c r="A57" s="102" t="s">
        <v>16</v>
      </c>
      <c r="B57" s="103" t="s">
        <v>66</v>
      </c>
      <c r="C57" s="107">
        <v>2.1499999999999998E-2</v>
      </c>
      <c r="D57" s="100">
        <f>D12*C57</f>
        <v>61.0432816</v>
      </c>
    </row>
    <row r="58" spans="1:4" x14ac:dyDescent="0.25">
      <c r="A58" s="102" t="s">
        <v>18</v>
      </c>
      <c r="B58" s="103" t="s">
        <v>67</v>
      </c>
      <c r="C58" s="107">
        <v>1.9400000000000001E-2</v>
      </c>
      <c r="D58" s="100">
        <f>D12*C58</f>
        <v>55.080914560000004</v>
      </c>
    </row>
    <row r="59" spans="1:4" x14ac:dyDescent="0.25">
      <c r="A59" s="102" t="s">
        <v>20</v>
      </c>
      <c r="B59" s="103" t="s">
        <v>56</v>
      </c>
      <c r="C59" s="107">
        <v>7.1000000000000004E-3</v>
      </c>
      <c r="D59" s="100">
        <f>D12*C59</f>
        <v>20.158479040000003</v>
      </c>
    </row>
    <row r="60" spans="1:4" x14ac:dyDescent="0.25">
      <c r="A60" s="102" t="s">
        <v>22</v>
      </c>
      <c r="B60" s="103" t="s">
        <v>66</v>
      </c>
      <c r="C60" s="107">
        <v>2.1499999999999998E-2</v>
      </c>
      <c r="D60" s="100">
        <f>D12*C60</f>
        <v>61.0432816</v>
      </c>
    </row>
    <row r="61" spans="1:4" x14ac:dyDescent="0.25">
      <c r="A61" s="51"/>
      <c r="B61" s="93" t="s">
        <v>68</v>
      </c>
      <c r="C61" s="52"/>
      <c r="D61" s="94">
        <f>SUM(D55:D60)</f>
        <v>210.10245760000001</v>
      </c>
    </row>
    <row r="62" spans="1:4" x14ac:dyDescent="0.25">
      <c r="A62" s="51"/>
      <c r="B62" s="52"/>
      <c r="C62" s="52"/>
      <c r="D62" s="95"/>
    </row>
    <row r="63" spans="1:4" ht="30" x14ac:dyDescent="0.25">
      <c r="A63" s="102" t="s">
        <v>69</v>
      </c>
      <c r="B63" s="122" t="s">
        <v>70</v>
      </c>
      <c r="C63" s="105" t="s">
        <v>10</v>
      </c>
      <c r="D63" s="106" t="s">
        <v>11</v>
      </c>
    </row>
    <row r="64" spans="1:4" x14ac:dyDescent="0.25">
      <c r="A64" s="102" t="s">
        <v>12</v>
      </c>
      <c r="B64" s="103" t="s">
        <v>71</v>
      </c>
      <c r="C64" s="107">
        <v>9.0749999999999997E-2</v>
      </c>
      <c r="D64" s="100">
        <f>D12*C64</f>
        <v>257.65943279999999</v>
      </c>
    </row>
    <row r="65" spans="1:4" x14ac:dyDescent="0.25">
      <c r="A65" s="102" t="s">
        <v>14</v>
      </c>
      <c r="B65" s="103" t="s">
        <v>72</v>
      </c>
      <c r="C65" s="107">
        <v>1.66E-2</v>
      </c>
      <c r="D65" s="100">
        <f>D12*C65</f>
        <v>47.131091840000003</v>
      </c>
    </row>
    <row r="66" spans="1:4" x14ac:dyDescent="0.25">
      <c r="A66" s="102" t="s">
        <v>16</v>
      </c>
      <c r="B66" s="103" t="s">
        <v>73</v>
      </c>
      <c r="C66" s="107">
        <v>8.0000000000000004E-4</v>
      </c>
      <c r="D66" s="100">
        <f>D12*C66</f>
        <v>2.2713779200000004</v>
      </c>
    </row>
    <row r="67" spans="1:4" x14ac:dyDescent="0.25">
      <c r="A67" s="102" t="s">
        <v>18</v>
      </c>
      <c r="B67" s="103" t="s">
        <v>74</v>
      </c>
      <c r="C67" s="107">
        <v>7.3000000000000001E-3</v>
      </c>
      <c r="D67" s="100">
        <f>D12*C67</f>
        <v>20.726323520000001</v>
      </c>
    </row>
    <row r="68" spans="1:4" x14ac:dyDescent="0.25">
      <c r="A68" s="102" t="s">
        <v>20</v>
      </c>
      <c r="B68" s="103" t="s">
        <v>75</v>
      </c>
      <c r="C68" s="107">
        <v>2.7000000000000001E-3</v>
      </c>
      <c r="D68" s="100">
        <f>D12*C68</f>
        <v>7.6659004800000003</v>
      </c>
    </row>
    <row r="69" spans="1:4" x14ac:dyDescent="0.25">
      <c r="A69" s="102" t="s">
        <v>22</v>
      </c>
      <c r="B69" s="103" t="s">
        <v>35</v>
      </c>
      <c r="C69" s="107">
        <v>0</v>
      </c>
      <c r="D69" s="100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335.45412656000002</v>
      </c>
    </row>
    <row r="71" spans="1:4" x14ac:dyDescent="0.25">
      <c r="A71" s="51"/>
      <c r="B71" s="93" t="s">
        <v>56</v>
      </c>
      <c r="C71" s="52"/>
      <c r="D71" s="94">
        <f>D70*36.8%</f>
        <v>123.44711857408001</v>
      </c>
    </row>
    <row r="72" spans="1:4" x14ac:dyDescent="0.25">
      <c r="A72" s="51"/>
      <c r="B72" s="93" t="s">
        <v>77</v>
      </c>
      <c r="C72" s="52"/>
      <c r="D72" s="94">
        <f>SUM(D70:D71)</f>
        <v>458.90124513408</v>
      </c>
    </row>
    <row r="73" spans="1:4" x14ac:dyDescent="0.25">
      <c r="A73" s="51"/>
      <c r="B73" s="52"/>
      <c r="C73" s="52"/>
      <c r="D73" s="95"/>
    </row>
    <row r="74" spans="1:4" ht="36" customHeight="1" x14ac:dyDescent="0.25">
      <c r="A74" s="161" t="s">
        <v>187</v>
      </c>
      <c r="B74" s="162"/>
      <c r="C74" s="163"/>
      <c r="D74" s="106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1044.8338432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355.18672223999999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3.12314464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210.10245760000001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458.90124513408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C81" s="52"/>
      <c r="D81" s="109">
        <f>SUM(D75:D80)</f>
        <v>2072.1474128140799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6569.5298128140803</v>
      </c>
    </row>
    <row r="84" spans="1:4" x14ac:dyDescent="0.25">
      <c r="A84" s="51"/>
      <c r="B84" s="52"/>
      <c r="C84" s="52"/>
      <c r="D84" s="95"/>
    </row>
    <row r="85" spans="1:4" ht="30" x14ac:dyDescent="0.25">
      <c r="A85" s="102"/>
      <c r="B85" s="122" t="s">
        <v>86</v>
      </c>
      <c r="C85" s="105" t="s">
        <v>10</v>
      </c>
      <c r="D85" s="106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42.701943783291519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197.0858943844224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328.47649064070401</v>
      </c>
    </row>
    <row r="92" spans="1:4" x14ac:dyDescent="0.25">
      <c r="A92" s="51"/>
      <c r="B92" s="93" t="s">
        <v>84</v>
      </c>
      <c r="C92" s="52"/>
      <c r="D92" s="94">
        <f>SUM(D86:D91)</f>
        <v>568.26432880841799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52"/>
      <c r="C94" s="52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99" t="s">
        <v>94</v>
      </c>
      <c r="C96" s="97"/>
      <c r="D96" s="100">
        <f>D12</f>
        <v>2839.2224000000001</v>
      </c>
    </row>
    <row r="97" spans="1:4" x14ac:dyDescent="0.25">
      <c r="A97" s="51"/>
      <c r="B97" s="99" t="s">
        <v>95</v>
      </c>
      <c r="C97" s="97"/>
      <c r="D97" s="100">
        <f>D22</f>
        <v>1658.1599999999999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2072.1474128140799</v>
      </c>
    </row>
    <row r="100" spans="1:4" x14ac:dyDescent="0.25">
      <c r="A100" s="51"/>
      <c r="B100" s="99" t="s">
        <v>98</v>
      </c>
      <c r="C100" s="97"/>
      <c r="D100" s="100">
        <f>SUM(D96:D99)</f>
        <v>6569.5298128140803</v>
      </c>
    </row>
    <row r="101" spans="1:4" x14ac:dyDescent="0.25">
      <c r="A101" s="51"/>
      <c r="B101" s="99" t="s">
        <v>99</v>
      </c>
      <c r="C101" s="97"/>
      <c r="D101" s="100">
        <f>D92</f>
        <v>568.26432880841799</v>
      </c>
    </row>
    <row r="102" spans="1:4" x14ac:dyDescent="0.25">
      <c r="A102" s="51"/>
      <c r="B102" s="101" t="s">
        <v>84</v>
      </c>
      <c r="C102" s="83"/>
      <c r="D102" s="100">
        <f>SUM(D100:D101)</f>
        <v>7137.7941416224985</v>
      </c>
    </row>
    <row r="103" spans="1:4" x14ac:dyDescent="0.25">
      <c r="A103" s="52"/>
      <c r="B103" s="52"/>
      <c r="C103" s="52"/>
      <c r="D103" s="52"/>
    </row>
  </sheetData>
  <sheetProtection algorithmName="SHA-512" hashValue="qWPXlqcTVeH1R/lGKunTySCH16GI/M2a3BHPxBwOlkjg/c+SJx2DcED8iThwbctzsxoE9fJ5RlLStqnuVhvLhg==" saltValue="xOf6Dr1Ol+/8bXzRuiyyBA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E16D-B393-4CC1-858B-F7AB5A13D89A}">
  <sheetPr>
    <tabColor theme="6" tint="0.39997558519241921"/>
  </sheetPr>
  <dimension ref="A1:F105"/>
  <sheetViews>
    <sheetView topLeftCell="A76" zoomScaleNormal="100" workbookViewId="0">
      <selection activeCell="D86" sqref="D86"/>
    </sheetView>
  </sheetViews>
  <sheetFormatPr defaultColWidth="0" defaultRowHeight="15" zeroHeight="1" x14ac:dyDescent="0.25"/>
  <cols>
    <col min="1" max="1" width="1.85546875" style="52" customWidth="1"/>
    <col min="2" max="2" width="8.85546875" style="52" customWidth="1"/>
    <col min="3" max="3" width="43.7109375" style="52" customWidth="1"/>
    <col min="4" max="4" width="8.7109375" style="52" customWidth="1"/>
    <col min="5" max="5" width="16.85546875" style="52" customWidth="1"/>
    <col min="6" max="6" width="9.140625" style="52" customWidth="1"/>
    <col min="7" max="16384" width="9.140625" style="52" hidden="1"/>
  </cols>
  <sheetData>
    <row r="1" spans="2:5" x14ac:dyDescent="0.25">
      <c r="B1" s="154" t="s">
        <v>119</v>
      </c>
      <c r="C1" s="154"/>
      <c r="D1" s="154"/>
      <c r="E1" s="154"/>
    </row>
    <row r="2" spans="2:5" x14ac:dyDescent="0.25"/>
    <row r="3" spans="2:5" x14ac:dyDescent="0.25">
      <c r="B3" s="51"/>
      <c r="C3" s="104" t="s">
        <v>9</v>
      </c>
      <c r="E3" s="95"/>
    </row>
    <row r="4" spans="2:5" x14ac:dyDescent="0.25">
      <c r="B4" s="102"/>
      <c r="C4" s="103"/>
      <c r="D4" s="105" t="s">
        <v>10</v>
      </c>
      <c r="E4" s="106" t="s">
        <v>11</v>
      </c>
    </row>
    <row r="5" spans="2:5" x14ac:dyDescent="0.25">
      <c r="B5" s="102" t="s">
        <v>12</v>
      </c>
      <c r="C5" s="103" t="s">
        <v>13</v>
      </c>
      <c r="D5" s="102">
        <f>Cargos!D10</f>
        <v>2</v>
      </c>
      <c r="E5" s="100">
        <f>(Cargos!E10)*D5</f>
        <v>3032</v>
      </c>
    </row>
    <row r="6" spans="2:5" x14ac:dyDescent="0.25">
      <c r="B6" s="102" t="s">
        <v>14</v>
      </c>
      <c r="C6" s="103" t="s">
        <v>15</v>
      </c>
      <c r="D6" s="102"/>
      <c r="E6" s="100">
        <f>(Cargos!G10*D5)</f>
        <v>0</v>
      </c>
    </row>
    <row r="7" spans="2:5" x14ac:dyDescent="0.25">
      <c r="B7" s="102" t="s">
        <v>16</v>
      </c>
      <c r="C7" s="103" t="s">
        <v>17</v>
      </c>
      <c r="D7" s="102"/>
      <c r="E7" s="100">
        <f>(Cargos!H10*D5)</f>
        <v>0</v>
      </c>
    </row>
    <row r="8" spans="2:5" x14ac:dyDescent="0.25">
      <c r="B8" s="102" t="s">
        <v>18</v>
      </c>
      <c r="C8" s="103" t="s">
        <v>19</v>
      </c>
      <c r="D8" s="102"/>
      <c r="E8" s="100">
        <f>(Cargos!F10*D5)</f>
        <v>0</v>
      </c>
    </row>
    <row r="9" spans="2:5" x14ac:dyDescent="0.25">
      <c r="B9" s="102" t="s">
        <v>20</v>
      </c>
      <c r="C9" s="103" t="s">
        <v>21</v>
      </c>
      <c r="D9" s="102"/>
      <c r="E9" s="100"/>
    </row>
    <row r="10" spans="2:5" x14ac:dyDescent="0.25">
      <c r="B10" s="102" t="s">
        <v>22</v>
      </c>
      <c r="C10" s="103" t="s">
        <v>23</v>
      </c>
      <c r="D10" s="102"/>
      <c r="E10" s="100">
        <f>(Cargos!I10*D5)</f>
        <v>0</v>
      </c>
    </row>
    <row r="11" spans="2:5" x14ac:dyDescent="0.25">
      <c r="B11" s="102" t="s">
        <v>24</v>
      </c>
      <c r="C11" s="103" t="s">
        <v>25</v>
      </c>
      <c r="D11" s="102"/>
      <c r="E11" s="100">
        <f>(E5*6%)+(E17*D5)/10</f>
        <v>304.22399999999999</v>
      </c>
    </row>
    <row r="12" spans="2:5" x14ac:dyDescent="0.25">
      <c r="B12" s="51"/>
      <c r="C12" s="93" t="s">
        <v>26</v>
      </c>
      <c r="E12" s="94">
        <f>SUM(E5:E10)-E11</f>
        <v>2727.7759999999998</v>
      </c>
    </row>
    <row r="13" spans="2:5" x14ac:dyDescent="0.25">
      <c r="B13" s="51"/>
      <c r="E13" s="95"/>
    </row>
    <row r="14" spans="2:5" x14ac:dyDescent="0.25">
      <c r="B14" s="51"/>
      <c r="C14" s="104" t="s">
        <v>27</v>
      </c>
      <c r="E14" s="95"/>
    </row>
    <row r="15" spans="2:5" x14ac:dyDescent="0.25">
      <c r="B15" s="102"/>
      <c r="C15" s="103"/>
      <c r="D15" s="102" t="s">
        <v>10</v>
      </c>
      <c r="E15" s="100" t="s">
        <v>11</v>
      </c>
    </row>
    <row r="16" spans="2:5" x14ac:dyDescent="0.25">
      <c r="B16" s="102" t="s">
        <v>12</v>
      </c>
      <c r="C16" s="103" t="s">
        <v>28</v>
      </c>
      <c r="D16" s="102">
        <v>42</v>
      </c>
      <c r="E16" s="100">
        <f>5.18*D16</f>
        <v>217.56</v>
      </c>
    </row>
    <row r="17" spans="2:5" x14ac:dyDescent="0.25">
      <c r="B17" s="102" t="s">
        <v>14</v>
      </c>
      <c r="C17" s="103" t="s">
        <v>29</v>
      </c>
      <c r="D17" s="102">
        <v>21</v>
      </c>
      <c r="E17" s="100">
        <f>29.12*D17</f>
        <v>611.52</v>
      </c>
    </row>
    <row r="18" spans="2:5" x14ac:dyDescent="0.25">
      <c r="B18" s="102" t="s">
        <v>16</v>
      </c>
      <c r="C18" s="103" t="s">
        <v>30</v>
      </c>
      <c r="D18" s="102"/>
      <c r="E18" s="100"/>
    </row>
    <row r="19" spans="2:5" x14ac:dyDescent="0.25">
      <c r="B19" s="102" t="s">
        <v>18</v>
      </c>
      <c r="C19" s="103" t="s">
        <v>31</v>
      </c>
      <c r="D19" s="102"/>
      <c r="E19" s="100"/>
    </row>
    <row r="20" spans="2:5" x14ac:dyDescent="0.25">
      <c r="B20" s="102" t="s">
        <v>32</v>
      </c>
      <c r="C20" s="103" t="s">
        <v>33</v>
      </c>
      <c r="D20" s="102"/>
      <c r="E20" s="100"/>
    </row>
    <row r="21" spans="2:5" x14ac:dyDescent="0.25">
      <c r="B21" s="102" t="s">
        <v>34</v>
      </c>
      <c r="C21" s="103" t="s">
        <v>35</v>
      </c>
      <c r="D21" s="102"/>
      <c r="E21" s="100"/>
    </row>
    <row r="22" spans="2:5" x14ac:dyDescent="0.25">
      <c r="B22" s="51"/>
      <c r="C22" s="93" t="s">
        <v>26</v>
      </c>
      <c r="E22" s="94">
        <f>D5*(E16+E17)</f>
        <v>1658.1599999999999</v>
      </c>
    </row>
    <row r="23" spans="2:5" x14ac:dyDescent="0.25">
      <c r="B23" s="51"/>
      <c r="E23" s="95"/>
    </row>
    <row r="24" spans="2:5" x14ac:dyDescent="0.25">
      <c r="B24" s="51"/>
      <c r="C24" s="104" t="s">
        <v>36</v>
      </c>
      <c r="E24" s="95"/>
    </row>
    <row r="25" spans="2:5" x14ac:dyDescent="0.25">
      <c r="B25" s="17"/>
      <c r="C25" s="18"/>
      <c r="D25" s="17" t="s">
        <v>10</v>
      </c>
      <c r="E25" s="4" t="s">
        <v>11</v>
      </c>
    </row>
    <row r="26" spans="2:5" x14ac:dyDescent="0.25">
      <c r="B26" s="17" t="s">
        <v>12</v>
      </c>
      <c r="C26" s="18" t="s">
        <v>37</v>
      </c>
      <c r="D26" s="17">
        <f>D5</f>
        <v>2</v>
      </c>
      <c r="E26" s="112"/>
    </row>
    <row r="27" spans="2:5" x14ac:dyDescent="0.25">
      <c r="B27" s="102" t="s">
        <v>14</v>
      </c>
      <c r="C27" s="103" t="s">
        <v>38</v>
      </c>
      <c r="D27" s="117"/>
      <c r="E27" s="118"/>
    </row>
    <row r="28" spans="2:5" x14ac:dyDescent="0.25">
      <c r="B28" s="102" t="s">
        <v>16</v>
      </c>
      <c r="C28" s="103" t="s">
        <v>39</v>
      </c>
      <c r="D28" s="117"/>
      <c r="E28" s="118"/>
    </row>
    <row r="29" spans="2:5" x14ac:dyDescent="0.25">
      <c r="B29" s="102" t="s">
        <v>18</v>
      </c>
      <c r="C29" s="103" t="s">
        <v>40</v>
      </c>
      <c r="D29" s="119"/>
      <c r="E29" s="120"/>
    </row>
    <row r="30" spans="2:5" x14ac:dyDescent="0.25">
      <c r="B30" s="51"/>
      <c r="C30" s="93" t="s">
        <v>26</v>
      </c>
      <c r="E30" s="94">
        <f>D26*E26</f>
        <v>0</v>
      </c>
    </row>
    <row r="31" spans="2:5" x14ac:dyDescent="0.25">
      <c r="B31" s="51"/>
      <c r="E31" s="95"/>
    </row>
    <row r="32" spans="2:5" x14ac:dyDescent="0.25">
      <c r="B32" s="51"/>
      <c r="C32" s="104" t="s">
        <v>41</v>
      </c>
      <c r="E32" s="95"/>
    </row>
    <row r="33" spans="2:5" x14ac:dyDescent="0.25">
      <c r="B33" s="102" t="s">
        <v>42</v>
      </c>
      <c r="C33" s="103"/>
      <c r="D33" s="105" t="s">
        <v>10</v>
      </c>
      <c r="E33" s="106" t="s">
        <v>11</v>
      </c>
    </row>
    <row r="34" spans="2:5" x14ac:dyDescent="0.25">
      <c r="B34" s="102" t="s">
        <v>12</v>
      </c>
      <c r="C34" s="103" t="s">
        <v>43</v>
      </c>
      <c r="D34" s="107">
        <v>0.2</v>
      </c>
      <c r="E34" s="100">
        <f>E12*D34</f>
        <v>545.55520000000001</v>
      </c>
    </row>
    <row r="35" spans="2:5" x14ac:dyDescent="0.25">
      <c r="B35" s="102" t="s">
        <v>14</v>
      </c>
      <c r="C35" s="103" t="s">
        <v>44</v>
      </c>
      <c r="D35" s="107">
        <v>1.4999999999999999E-2</v>
      </c>
      <c r="E35" s="100">
        <f>E12*D35</f>
        <v>40.916639999999994</v>
      </c>
    </row>
    <row r="36" spans="2:5" x14ac:dyDescent="0.25">
      <c r="B36" s="102" t="s">
        <v>16</v>
      </c>
      <c r="C36" s="103" t="s">
        <v>45</v>
      </c>
      <c r="D36" s="107">
        <v>0.01</v>
      </c>
      <c r="E36" s="100">
        <f>E12*D36</f>
        <v>27.277760000000001</v>
      </c>
    </row>
    <row r="37" spans="2:5" x14ac:dyDescent="0.25">
      <c r="B37" s="102" t="s">
        <v>18</v>
      </c>
      <c r="C37" s="103" t="s">
        <v>46</v>
      </c>
      <c r="D37" s="107">
        <v>2E-3</v>
      </c>
      <c r="E37" s="100">
        <f>E12*D37</f>
        <v>5.455552</v>
      </c>
    </row>
    <row r="38" spans="2:5" x14ac:dyDescent="0.25">
      <c r="B38" s="102" t="s">
        <v>20</v>
      </c>
      <c r="C38" s="103" t="s">
        <v>47</v>
      </c>
      <c r="D38" s="107">
        <v>2.5000000000000001E-2</v>
      </c>
      <c r="E38" s="100">
        <f>E12*D38</f>
        <v>68.194400000000002</v>
      </c>
    </row>
    <row r="39" spans="2:5" x14ac:dyDescent="0.25">
      <c r="B39" s="102" t="s">
        <v>22</v>
      </c>
      <c r="C39" s="103" t="s">
        <v>48</v>
      </c>
      <c r="D39" s="107">
        <v>0.08</v>
      </c>
      <c r="E39" s="100">
        <f>E12*D39</f>
        <v>218.22208000000001</v>
      </c>
    </row>
    <row r="40" spans="2:5" x14ac:dyDescent="0.25">
      <c r="B40" s="102" t="s">
        <v>24</v>
      </c>
      <c r="C40" s="103" t="s">
        <v>49</v>
      </c>
      <c r="D40" s="107">
        <v>0.03</v>
      </c>
      <c r="E40" s="100">
        <f>E12*D40</f>
        <v>81.833279999999988</v>
      </c>
    </row>
    <row r="41" spans="2:5" x14ac:dyDescent="0.25">
      <c r="B41" s="102" t="s">
        <v>50</v>
      </c>
      <c r="C41" s="103" t="s">
        <v>51</v>
      </c>
      <c r="D41" s="107">
        <v>6.0000000000000001E-3</v>
      </c>
      <c r="E41" s="100">
        <f>E12*D41</f>
        <v>16.366655999999999</v>
      </c>
    </row>
    <row r="42" spans="2:5" x14ac:dyDescent="0.25">
      <c r="B42" s="51"/>
      <c r="C42" s="93" t="s">
        <v>52</v>
      </c>
      <c r="E42" s="94">
        <f>SUM(E34:E41)</f>
        <v>1003.8215680000001</v>
      </c>
    </row>
    <row r="43" spans="2:5" x14ac:dyDescent="0.25">
      <c r="B43" s="51"/>
      <c r="E43" s="95"/>
    </row>
    <row r="44" spans="2:5" x14ac:dyDescent="0.25">
      <c r="B44" s="102" t="s">
        <v>53</v>
      </c>
      <c r="C44" s="93" t="s">
        <v>54</v>
      </c>
      <c r="D44" s="105" t="s">
        <v>10</v>
      </c>
      <c r="E44" s="106" t="s">
        <v>11</v>
      </c>
    </row>
    <row r="45" spans="2:5" x14ac:dyDescent="0.25">
      <c r="B45" s="102" t="s">
        <v>12</v>
      </c>
      <c r="C45" s="103" t="s">
        <v>55</v>
      </c>
      <c r="D45" s="107">
        <v>8.3299999999999999E-2</v>
      </c>
      <c r="E45" s="100">
        <f>E12*D45</f>
        <v>227.22374079999997</v>
      </c>
    </row>
    <row r="46" spans="2:5" x14ac:dyDescent="0.25">
      <c r="B46" s="102" t="s">
        <v>14</v>
      </c>
      <c r="C46" s="103" t="s">
        <v>56</v>
      </c>
      <c r="D46" s="107">
        <v>4.1799999999999997E-2</v>
      </c>
      <c r="E46" s="100">
        <f>E12*D46</f>
        <v>114.02103679999999</v>
      </c>
    </row>
    <row r="47" spans="2:5" x14ac:dyDescent="0.25">
      <c r="B47" s="51"/>
      <c r="C47" s="93" t="s">
        <v>57</v>
      </c>
      <c r="E47" s="94">
        <f>SUM(E45:E46)</f>
        <v>341.24477759999996</v>
      </c>
    </row>
    <row r="48" spans="2:5" x14ac:dyDescent="0.25">
      <c r="B48" s="51"/>
      <c r="E48" s="95"/>
    </row>
    <row r="49" spans="2:5" x14ac:dyDescent="0.25">
      <c r="B49" s="102" t="s">
        <v>58</v>
      </c>
      <c r="C49" s="93" t="s">
        <v>59</v>
      </c>
      <c r="D49" s="105" t="s">
        <v>10</v>
      </c>
      <c r="E49" s="106" t="s">
        <v>11</v>
      </c>
    </row>
    <row r="50" spans="2:5" x14ac:dyDescent="0.25">
      <c r="B50" s="102" t="s">
        <v>12</v>
      </c>
      <c r="C50" s="103" t="s">
        <v>60</v>
      </c>
      <c r="D50" s="107">
        <v>1E-3</v>
      </c>
      <c r="E50" s="100">
        <f>E12*D50</f>
        <v>2.727776</v>
      </c>
    </row>
    <row r="51" spans="2:5" x14ac:dyDescent="0.25">
      <c r="B51" s="102" t="s">
        <v>14</v>
      </c>
      <c r="C51" s="103" t="s">
        <v>56</v>
      </c>
      <c r="D51" s="107">
        <v>1E-4</v>
      </c>
      <c r="E51" s="100">
        <f>E12*D51</f>
        <v>0.27277760000000001</v>
      </c>
    </row>
    <row r="52" spans="2:5" x14ac:dyDescent="0.25">
      <c r="B52" s="51"/>
      <c r="C52" s="93" t="s">
        <v>61</v>
      </c>
      <c r="E52" s="94">
        <f>SUM(E50:E51)</f>
        <v>3.0005535999999999</v>
      </c>
    </row>
    <row r="53" spans="2:5" x14ac:dyDescent="0.25">
      <c r="B53" s="51"/>
      <c r="E53" s="95"/>
    </row>
    <row r="54" spans="2:5" x14ac:dyDescent="0.25">
      <c r="B54" s="102" t="s">
        <v>62</v>
      </c>
      <c r="C54" s="93" t="s">
        <v>63</v>
      </c>
      <c r="D54" s="105" t="s">
        <v>10</v>
      </c>
      <c r="E54" s="106" t="s">
        <v>11</v>
      </c>
    </row>
    <row r="55" spans="2:5" x14ac:dyDescent="0.25">
      <c r="B55" s="102" t="s">
        <v>12</v>
      </c>
      <c r="C55" s="103" t="s">
        <v>64</v>
      </c>
      <c r="D55" s="107">
        <v>4.1999999999999997E-3</v>
      </c>
      <c r="E55" s="100">
        <f>E12*D55</f>
        <v>11.456659199999999</v>
      </c>
    </row>
    <row r="56" spans="2:5" x14ac:dyDescent="0.25">
      <c r="B56" s="102" t="s">
        <v>14</v>
      </c>
      <c r="C56" s="103" t="s">
        <v>65</v>
      </c>
      <c r="D56" s="107">
        <v>2.9999999999999997E-4</v>
      </c>
      <c r="E56" s="100">
        <f>E12*D56</f>
        <v>0.81833279999999986</v>
      </c>
    </row>
    <row r="57" spans="2:5" x14ac:dyDescent="0.25">
      <c r="B57" s="102" t="s">
        <v>16</v>
      </c>
      <c r="C57" s="103" t="s">
        <v>66</v>
      </c>
      <c r="D57" s="107">
        <v>2.1499999999999998E-2</v>
      </c>
      <c r="E57" s="100">
        <f>E12*D57</f>
        <v>58.647183999999989</v>
      </c>
    </row>
    <row r="58" spans="2:5" x14ac:dyDescent="0.25">
      <c r="B58" s="102" t="s">
        <v>18</v>
      </c>
      <c r="C58" s="103" t="s">
        <v>67</v>
      </c>
      <c r="D58" s="107">
        <v>1.9400000000000001E-2</v>
      </c>
      <c r="E58" s="100">
        <f>E12*D58</f>
        <v>52.918854400000001</v>
      </c>
    </row>
    <row r="59" spans="2:5" x14ac:dyDescent="0.25">
      <c r="B59" s="102" t="s">
        <v>20</v>
      </c>
      <c r="C59" s="103" t="s">
        <v>56</v>
      </c>
      <c r="D59" s="107">
        <v>7.1000000000000004E-3</v>
      </c>
      <c r="E59" s="100">
        <f>E12*D59</f>
        <v>19.367209599999999</v>
      </c>
    </row>
    <row r="60" spans="2:5" x14ac:dyDescent="0.25">
      <c r="B60" s="102" t="s">
        <v>22</v>
      </c>
      <c r="C60" s="103" t="s">
        <v>66</v>
      </c>
      <c r="D60" s="107">
        <v>2.1499999999999998E-2</v>
      </c>
      <c r="E60" s="100">
        <f>E12*D60</f>
        <v>58.647183999999989</v>
      </c>
    </row>
    <row r="61" spans="2:5" x14ac:dyDescent="0.25">
      <c r="B61" s="51"/>
      <c r="C61" s="93" t="s">
        <v>68</v>
      </c>
      <c r="E61" s="94">
        <f>SUM(E55:E60)</f>
        <v>201.85542399999997</v>
      </c>
    </row>
    <row r="62" spans="2:5" x14ac:dyDescent="0.25">
      <c r="B62" s="51"/>
      <c r="E62" s="95"/>
    </row>
    <row r="63" spans="2:5" ht="30" x14ac:dyDescent="0.25">
      <c r="B63" s="124" t="s">
        <v>69</v>
      </c>
      <c r="C63" s="121" t="s">
        <v>70</v>
      </c>
      <c r="D63" s="124" t="s">
        <v>10</v>
      </c>
      <c r="E63" s="125" t="s">
        <v>11</v>
      </c>
    </row>
    <row r="64" spans="2:5" x14ac:dyDescent="0.25">
      <c r="B64" s="102" t="s">
        <v>12</v>
      </c>
      <c r="C64" s="103" t="s">
        <v>71</v>
      </c>
      <c r="D64" s="107">
        <v>9.0749999999999997E-2</v>
      </c>
      <c r="E64" s="100">
        <f>E12*D64</f>
        <v>247.54567199999997</v>
      </c>
    </row>
    <row r="65" spans="2:5" x14ac:dyDescent="0.25">
      <c r="B65" s="102" t="s">
        <v>14</v>
      </c>
      <c r="C65" s="103" t="s">
        <v>72</v>
      </c>
      <c r="D65" s="107">
        <v>1.66E-2</v>
      </c>
      <c r="E65" s="100">
        <f>E12*D65</f>
        <v>45.2810816</v>
      </c>
    </row>
    <row r="66" spans="2:5" x14ac:dyDescent="0.25">
      <c r="B66" s="102" t="s">
        <v>16</v>
      </c>
      <c r="C66" s="103" t="s">
        <v>73</v>
      </c>
      <c r="D66" s="107">
        <v>8.0000000000000004E-4</v>
      </c>
      <c r="E66" s="100">
        <f>E12*D66</f>
        <v>2.1822208000000001</v>
      </c>
    </row>
    <row r="67" spans="2:5" x14ac:dyDescent="0.25">
      <c r="B67" s="102" t="s">
        <v>18</v>
      </c>
      <c r="C67" s="103" t="s">
        <v>74</v>
      </c>
      <c r="D67" s="107">
        <v>7.3000000000000001E-3</v>
      </c>
      <c r="E67" s="100">
        <f>E12*D67</f>
        <v>19.912764799999998</v>
      </c>
    </row>
    <row r="68" spans="2:5" x14ac:dyDescent="0.25">
      <c r="B68" s="102" t="s">
        <v>20</v>
      </c>
      <c r="C68" s="103" t="s">
        <v>75</v>
      </c>
      <c r="D68" s="107">
        <v>2.7000000000000001E-3</v>
      </c>
      <c r="E68" s="100">
        <f>E12*D68</f>
        <v>7.3649952000000001</v>
      </c>
    </row>
    <row r="69" spans="2:5" x14ac:dyDescent="0.25">
      <c r="B69" s="102" t="s">
        <v>22</v>
      </c>
      <c r="C69" s="103" t="s">
        <v>35</v>
      </c>
      <c r="D69" s="107">
        <v>0</v>
      </c>
      <c r="E69" s="100">
        <f>E12*D69</f>
        <v>0</v>
      </c>
    </row>
    <row r="70" spans="2:5" x14ac:dyDescent="0.25">
      <c r="B70" s="51"/>
      <c r="C70" s="93" t="s">
        <v>76</v>
      </c>
      <c r="E70" s="94">
        <f>SUM(E64:E69)</f>
        <v>322.28673439999994</v>
      </c>
    </row>
    <row r="71" spans="2:5" x14ac:dyDescent="0.25">
      <c r="B71" s="51"/>
      <c r="C71" s="93" t="s">
        <v>56</v>
      </c>
      <c r="E71" s="94">
        <f>E70*36.8%</f>
        <v>118.60151825919998</v>
      </c>
    </row>
    <row r="72" spans="2:5" x14ac:dyDescent="0.25">
      <c r="B72" s="51"/>
      <c r="C72" s="93" t="s">
        <v>77</v>
      </c>
      <c r="E72" s="94">
        <f>SUM(E70:E71)</f>
        <v>440.88825265919991</v>
      </c>
    </row>
    <row r="73" spans="2:5" x14ac:dyDescent="0.25">
      <c r="B73" s="51"/>
      <c r="E73" s="95"/>
    </row>
    <row r="74" spans="2:5" ht="28.5" customHeight="1" x14ac:dyDescent="0.25">
      <c r="B74" s="164" t="s">
        <v>187</v>
      </c>
      <c r="C74" s="165"/>
      <c r="D74" s="166"/>
      <c r="E74" s="100" t="s">
        <v>11</v>
      </c>
    </row>
    <row r="75" spans="2:5" x14ac:dyDescent="0.25">
      <c r="B75" s="102" t="s">
        <v>42</v>
      </c>
      <c r="C75" s="99" t="s">
        <v>78</v>
      </c>
      <c r="D75" s="97"/>
      <c r="E75" s="109">
        <f>E42</f>
        <v>1003.8215680000001</v>
      </c>
    </row>
    <row r="76" spans="2:5" x14ac:dyDescent="0.25">
      <c r="B76" s="102" t="s">
        <v>53</v>
      </c>
      <c r="C76" s="99" t="s">
        <v>79</v>
      </c>
      <c r="D76" s="97"/>
      <c r="E76" s="109">
        <f>E47</f>
        <v>341.24477759999996</v>
      </c>
    </row>
    <row r="77" spans="2:5" x14ac:dyDescent="0.25">
      <c r="B77" s="102" t="s">
        <v>58</v>
      </c>
      <c r="C77" s="99" t="s">
        <v>80</v>
      </c>
      <c r="D77" s="97"/>
      <c r="E77" s="109">
        <f>E52</f>
        <v>3.0005535999999999</v>
      </c>
    </row>
    <row r="78" spans="2:5" x14ac:dyDescent="0.25">
      <c r="B78" s="102" t="s">
        <v>62</v>
      </c>
      <c r="C78" s="99" t="s">
        <v>81</v>
      </c>
      <c r="D78" s="97"/>
      <c r="E78" s="109">
        <f>E61</f>
        <v>201.85542399999997</v>
      </c>
    </row>
    <row r="79" spans="2:5" x14ac:dyDescent="0.25">
      <c r="B79" s="102" t="s">
        <v>69</v>
      </c>
      <c r="C79" s="99" t="s">
        <v>82</v>
      </c>
      <c r="D79" s="97"/>
      <c r="E79" s="109">
        <f>E72</f>
        <v>440.88825265919991</v>
      </c>
    </row>
    <row r="80" spans="2:5" x14ac:dyDescent="0.25">
      <c r="B80" s="102" t="s">
        <v>83</v>
      </c>
      <c r="C80" s="99" t="s">
        <v>35</v>
      </c>
      <c r="D80" s="97"/>
      <c r="E80" s="109"/>
    </row>
    <row r="81" spans="2:5" x14ac:dyDescent="0.25">
      <c r="B81" s="51"/>
      <c r="C81" s="93" t="s">
        <v>84</v>
      </c>
      <c r="E81" s="109">
        <f>SUM(E75:E80)</f>
        <v>1990.8105758591998</v>
      </c>
    </row>
    <row r="82" spans="2:5" x14ac:dyDescent="0.25">
      <c r="B82" s="51"/>
      <c r="C82" s="110"/>
      <c r="E82" s="95"/>
    </row>
    <row r="83" spans="2:5" x14ac:dyDescent="0.25">
      <c r="B83" s="51"/>
      <c r="C83" s="93" t="s">
        <v>85</v>
      </c>
      <c r="E83" s="94">
        <f>SUM(E12+E22+E30+E81)</f>
        <v>6376.7465758591998</v>
      </c>
    </row>
    <row r="84" spans="2:5" x14ac:dyDescent="0.25">
      <c r="B84" s="51"/>
      <c r="E84" s="95"/>
    </row>
    <row r="85" spans="2:5" ht="30" x14ac:dyDescent="0.25">
      <c r="B85" s="105"/>
      <c r="C85" s="121" t="s">
        <v>86</v>
      </c>
      <c r="D85" s="105" t="s">
        <v>10</v>
      </c>
      <c r="E85" s="106" t="s">
        <v>11</v>
      </c>
    </row>
    <row r="86" spans="2:5" x14ac:dyDescent="0.25">
      <c r="B86" s="23" t="s">
        <v>12</v>
      </c>
      <c r="C86" s="24" t="s">
        <v>87</v>
      </c>
      <c r="D86" s="115"/>
      <c r="E86" s="4">
        <f>SUM(E12+E81+E22+E30)*D86</f>
        <v>0</v>
      </c>
    </row>
    <row r="87" spans="2:5" x14ac:dyDescent="0.25">
      <c r="B87" s="23" t="s">
        <v>14</v>
      </c>
      <c r="C87" s="24" t="s">
        <v>88</v>
      </c>
      <c r="D87" s="115"/>
      <c r="E87" s="4">
        <f>SUM(E12+E22+E30+E81+E86)*D87</f>
        <v>0</v>
      </c>
    </row>
    <row r="88" spans="2:5" x14ac:dyDescent="0.25">
      <c r="B88" s="17" t="s">
        <v>16</v>
      </c>
      <c r="C88" s="18" t="s">
        <v>89</v>
      </c>
      <c r="D88" s="20"/>
      <c r="E88" s="4">
        <f>E41*D88</f>
        <v>0</v>
      </c>
    </row>
    <row r="89" spans="2:5" x14ac:dyDescent="0.25">
      <c r="B89" s="23" t="s">
        <v>18</v>
      </c>
      <c r="C89" s="24" t="s">
        <v>90</v>
      </c>
      <c r="D89" s="15">
        <v>6.4999999999999997E-3</v>
      </c>
      <c r="E89" s="4">
        <f>SUM(E83+E86+E87)*D89</f>
        <v>41.448852743084799</v>
      </c>
    </row>
    <row r="90" spans="2:5" x14ac:dyDescent="0.25">
      <c r="B90" s="23" t="s">
        <v>20</v>
      </c>
      <c r="C90" s="24" t="s">
        <v>91</v>
      </c>
      <c r="D90" s="15">
        <v>0.03</v>
      </c>
      <c r="E90" s="4">
        <f>SUM(E83+E86+E87)*D90</f>
        <v>191.30239727577597</v>
      </c>
    </row>
    <row r="91" spans="2:5" x14ac:dyDescent="0.25">
      <c r="B91" s="23" t="s">
        <v>22</v>
      </c>
      <c r="C91" s="24" t="s">
        <v>92</v>
      </c>
      <c r="D91" s="15">
        <v>0.05</v>
      </c>
      <c r="E91" s="4">
        <f>SUM(E83+E86+E87)*D91</f>
        <v>318.83732879296002</v>
      </c>
    </row>
    <row r="92" spans="2:5" x14ac:dyDescent="0.25">
      <c r="B92" s="51"/>
      <c r="C92" s="93" t="s">
        <v>84</v>
      </c>
      <c r="E92" s="94">
        <f>SUM(E86:E91)</f>
        <v>551.58857881182075</v>
      </c>
    </row>
    <row r="93" spans="2:5" x14ac:dyDescent="0.25">
      <c r="B93" s="51"/>
      <c r="C93" s="110"/>
      <c r="E93" s="123"/>
    </row>
    <row r="94" spans="2:5" x14ac:dyDescent="0.25">
      <c r="B94" s="51"/>
      <c r="C94" s="110"/>
      <c r="E94" s="123"/>
    </row>
    <row r="95" spans="2:5" x14ac:dyDescent="0.25">
      <c r="B95" s="51"/>
      <c r="E95" s="95"/>
    </row>
    <row r="96" spans="2:5" x14ac:dyDescent="0.25">
      <c r="B96" s="51"/>
      <c r="C96" s="96" t="s">
        <v>93</v>
      </c>
      <c r="D96" s="97"/>
      <c r="E96" s="98" t="s">
        <v>11</v>
      </c>
    </row>
    <row r="97" spans="2:5" x14ac:dyDescent="0.25">
      <c r="B97" s="51"/>
      <c r="C97" s="99" t="s">
        <v>94</v>
      </c>
      <c r="D97" s="97"/>
      <c r="E97" s="100">
        <f>E12</f>
        <v>2727.7759999999998</v>
      </c>
    </row>
    <row r="98" spans="2:5" x14ac:dyDescent="0.25">
      <c r="B98" s="51"/>
      <c r="C98" s="99" t="s">
        <v>95</v>
      </c>
      <c r="D98" s="97"/>
      <c r="E98" s="100">
        <f>E22</f>
        <v>1658.1599999999999</v>
      </c>
    </row>
    <row r="99" spans="2:5" x14ac:dyDescent="0.25">
      <c r="B99" s="51"/>
      <c r="C99" s="99" t="s">
        <v>96</v>
      </c>
      <c r="D99" s="97"/>
      <c r="E99" s="100">
        <f>E30</f>
        <v>0</v>
      </c>
    </row>
    <row r="100" spans="2:5" x14ac:dyDescent="0.25">
      <c r="B100" s="51"/>
      <c r="C100" s="99" t="s">
        <v>97</v>
      </c>
      <c r="D100" s="97"/>
      <c r="E100" s="100">
        <f>E81</f>
        <v>1990.8105758591998</v>
      </c>
    </row>
    <row r="101" spans="2:5" x14ac:dyDescent="0.25">
      <c r="B101" s="51"/>
      <c r="C101" s="99" t="s">
        <v>98</v>
      </c>
      <c r="D101" s="97"/>
      <c r="E101" s="100">
        <f>SUM(E97:E100)</f>
        <v>6376.7465758591998</v>
      </c>
    </row>
    <row r="102" spans="2:5" x14ac:dyDescent="0.25">
      <c r="B102" s="51"/>
      <c r="C102" s="99" t="s">
        <v>99</v>
      </c>
      <c r="D102" s="97"/>
      <c r="E102" s="100">
        <f>E92</f>
        <v>551.58857881182075</v>
      </c>
    </row>
    <row r="103" spans="2:5" x14ac:dyDescent="0.25">
      <c r="B103" s="51"/>
      <c r="C103" s="101" t="s">
        <v>84</v>
      </c>
      <c r="D103" s="83"/>
      <c r="E103" s="100">
        <f>SUM(E101:E102)</f>
        <v>6928.3351546710201</v>
      </c>
    </row>
    <row r="104" spans="2:5" x14ac:dyDescent="0.25"/>
    <row r="105" spans="2:5" x14ac:dyDescent="0.25"/>
  </sheetData>
  <sheetProtection algorithmName="SHA-512" hashValue="XZ56UamwF72uQxf6OIGizwiCGFPeF4cFEYAgp1eLog8JLezkfIVtr1q0kY2zqxN5Al2W6Lx1ljd5fTz6bREjZQ==" saltValue="YYUSuDB30gZsqfQdjt7Sow==" spinCount="100000" sheet="1" objects="1" scenarios="1"/>
  <mergeCells count="2">
    <mergeCell ref="B1:E1"/>
    <mergeCell ref="B74:D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4651A-4C19-413B-B2AC-7FD7684E772D}">
  <sheetPr>
    <tabColor theme="7" tint="0.39997558519241921"/>
  </sheetPr>
  <dimension ref="A1:E103"/>
  <sheetViews>
    <sheetView zoomScaleNormal="100" workbookViewId="0">
      <selection activeCell="E24" sqref="E24"/>
    </sheetView>
  </sheetViews>
  <sheetFormatPr defaultColWidth="0" defaultRowHeight="15" zeroHeight="1" x14ac:dyDescent="0.25"/>
  <cols>
    <col min="1" max="1" width="8.85546875" customWidth="1"/>
    <col min="2" max="2" width="47.140625" customWidth="1"/>
    <col min="3" max="3" width="8.7109375" customWidth="1"/>
    <col min="4" max="4" width="16.85546875" customWidth="1"/>
    <col min="5" max="5" width="9.140625" style="52" customWidth="1"/>
    <col min="6" max="16384" width="9.140625" hidden="1"/>
  </cols>
  <sheetData>
    <row r="1" spans="1:4" x14ac:dyDescent="0.25">
      <c r="A1" s="154" t="s">
        <v>113</v>
      </c>
      <c r="B1" s="154"/>
      <c r="C1" s="154"/>
      <c r="D1" s="154"/>
    </row>
    <row r="2" spans="1:4" x14ac:dyDescent="0.25">
      <c r="A2" s="52"/>
      <c r="B2" s="52"/>
      <c r="C2" s="52"/>
      <c r="D2" s="52"/>
    </row>
    <row r="3" spans="1:4" x14ac:dyDescent="0.25">
      <c r="A3" s="51"/>
      <c r="B3" s="104" t="s">
        <v>9</v>
      </c>
      <c r="C3" s="52"/>
      <c r="D3" s="95"/>
    </row>
    <row r="4" spans="1:4" x14ac:dyDescent="0.25">
      <c r="A4" s="102"/>
      <c r="B4" s="103"/>
      <c r="C4" s="105" t="s">
        <v>10</v>
      </c>
      <c r="D4" s="106" t="s">
        <v>11</v>
      </c>
    </row>
    <row r="5" spans="1:4" x14ac:dyDescent="0.25">
      <c r="A5" s="102" t="s">
        <v>12</v>
      </c>
      <c r="B5" s="103" t="s">
        <v>13</v>
      </c>
      <c r="C5" s="102">
        <f>Cargos!D11</f>
        <v>4</v>
      </c>
      <c r="D5" s="100">
        <f>(Cargos!E11)*C5</f>
        <v>7411.68</v>
      </c>
    </row>
    <row r="6" spans="1:4" x14ac:dyDescent="0.25">
      <c r="A6" s="102" t="s">
        <v>14</v>
      </c>
      <c r="B6" s="103" t="s">
        <v>15</v>
      </c>
      <c r="C6" s="102"/>
      <c r="D6" s="100">
        <f>(Cargos!G11*C5)</f>
        <v>0</v>
      </c>
    </row>
    <row r="7" spans="1:4" x14ac:dyDescent="0.25">
      <c r="A7" s="102" t="s">
        <v>16</v>
      </c>
      <c r="B7" s="103" t="s">
        <v>17</v>
      </c>
      <c r="C7" s="102"/>
      <c r="D7" s="100">
        <f>(Cargos!H11*C5)</f>
        <v>2964.6720000000005</v>
      </c>
    </row>
    <row r="8" spans="1:4" x14ac:dyDescent="0.25">
      <c r="A8" s="102" t="s">
        <v>18</v>
      </c>
      <c r="B8" s="103" t="s">
        <v>19</v>
      </c>
      <c r="C8" s="102"/>
      <c r="D8" s="100">
        <f>(Cargos!F11*C5)</f>
        <v>0</v>
      </c>
    </row>
    <row r="9" spans="1:4" x14ac:dyDescent="0.25">
      <c r="A9" s="102" t="s">
        <v>20</v>
      </c>
      <c r="B9" s="103" t="s">
        <v>21</v>
      </c>
      <c r="C9" s="102"/>
      <c r="D9" s="100"/>
    </row>
    <row r="10" spans="1:4" x14ac:dyDescent="0.25">
      <c r="A10" s="102" t="s">
        <v>22</v>
      </c>
      <c r="B10" s="103" t="s">
        <v>23</v>
      </c>
      <c r="C10" s="102"/>
      <c r="D10" s="100">
        <f>(Cargos!I11*C5)</f>
        <v>1088</v>
      </c>
    </row>
    <row r="11" spans="1:4" x14ac:dyDescent="0.25">
      <c r="A11" s="102" t="s">
        <v>24</v>
      </c>
      <c r="B11" s="103" t="s">
        <v>25</v>
      </c>
      <c r="C11" s="102"/>
      <c r="D11" s="100">
        <f>(D5*6%)+(D17*C5)/10</f>
        <v>689.30880000000002</v>
      </c>
    </row>
    <row r="12" spans="1:4" x14ac:dyDescent="0.25">
      <c r="A12" s="51"/>
      <c r="B12" s="93" t="s">
        <v>26</v>
      </c>
      <c r="C12" s="52"/>
      <c r="D12" s="94">
        <f>SUM(D5:D10)-D11</f>
        <v>10775.0432</v>
      </c>
    </row>
    <row r="13" spans="1:4" x14ac:dyDescent="0.25">
      <c r="A13" s="51"/>
      <c r="B13" s="52"/>
      <c r="C13" s="52"/>
      <c r="D13" s="95"/>
    </row>
    <row r="14" spans="1:4" x14ac:dyDescent="0.25">
      <c r="A14" s="51"/>
      <c r="B14" s="104" t="s">
        <v>27</v>
      </c>
      <c r="C14" s="52"/>
      <c r="D14" s="95"/>
    </row>
    <row r="15" spans="1:4" x14ac:dyDescent="0.25">
      <c r="A15" s="102"/>
      <c r="B15" s="103"/>
      <c r="C15" s="102" t="s">
        <v>10</v>
      </c>
      <c r="D15" s="100" t="s">
        <v>11</v>
      </c>
    </row>
    <row r="16" spans="1:4" x14ac:dyDescent="0.25">
      <c r="A16" s="102" t="s">
        <v>12</v>
      </c>
      <c r="B16" s="103" t="s">
        <v>28</v>
      </c>
      <c r="C16" s="102">
        <v>42</v>
      </c>
      <c r="D16" s="100">
        <f>5.18*C16</f>
        <v>217.56</v>
      </c>
    </row>
    <row r="17" spans="1:4" x14ac:dyDescent="0.25">
      <c r="A17" s="102" t="s">
        <v>14</v>
      </c>
      <c r="B17" s="103" t="s">
        <v>29</v>
      </c>
      <c r="C17" s="102">
        <v>21</v>
      </c>
      <c r="D17" s="100">
        <f>29.12*C17</f>
        <v>611.52</v>
      </c>
    </row>
    <row r="18" spans="1:4" x14ac:dyDescent="0.25">
      <c r="A18" s="102" t="s">
        <v>16</v>
      </c>
      <c r="B18" s="103" t="s">
        <v>30</v>
      </c>
      <c r="C18" s="102"/>
      <c r="D18" s="100"/>
    </row>
    <row r="19" spans="1:4" x14ac:dyDescent="0.25">
      <c r="A19" s="102" t="s">
        <v>18</v>
      </c>
      <c r="B19" s="103" t="s">
        <v>31</v>
      </c>
      <c r="C19" s="102"/>
      <c r="D19" s="100"/>
    </row>
    <row r="20" spans="1:4" x14ac:dyDescent="0.25">
      <c r="A20" s="102" t="s">
        <v>32</v>
      </c>
      <c r="B20" s="103" t="s">
        <v>33</v>
      </c>
      <c r="C20" s="102"/>
      <c r="D20" s="100"/>
    </row>
    <row r="21" spans="1:4" x14ac:dyDescent="0.25">
      <c r="A21" s="102" t="s">
        <v>34</v>
      </c>
      <c r="B21" s="103" t="s">
        <v>35</v>
      </c>
      <c r="C21" s="102"/>
      <c r="D21" s="100"/>
    </row>
    <row r="22" spans="1:4" x14ac:dyDescent="0.25">
      <c r="A22" s="51"/>
      <c r="B22" s="93" t="s">
        <v>26</v>
      </c>
      <c r="C22" s="52"/>
      <c r="D22" s="94">
        <f>C5*(D16+D17)</f>
        <v>3316.3199999999997</v>
      </c>
    </row>
    <row r="23" spans="1:4" x14ac:dyDescent="0.25">
      <c r="A23" s="51"/>
      <c r="B23" s="52"/>
      <c r="C23" s="52"/>
      <c r="D23" s="95"/>
    </row>
    <row r="24" spans="1:4" x14ac:dyDescent="0.25">
      <c r="A24" s="51"/>
      <c r="B24" s="104" t="s">
        <v>36</v>
      </c>
      <c r="C24" s="52"/>
      <c r="D24" s="95"/>
    </row>
    <row r="25" spans="1:4" x14ac:dyDescent="0.25">
      <c r="A25" s="17"/>
      <c r="B25" s="18"/>
      <c r="C25" s="17" t="s">
        <v>10</v>
      </c>
      <c r="D25" s="4" t="s">
        <v>11</v>
      </c>
    </row>
    <row r="26" spans="1:4" x14ac:dyDescent="0.25">
      <c r="A26" s="17" t="s">
        <v>12</v>
      </c>
      <c r="B26" s="18" t="s">
        <v>37</v>
      </c>
      <c r="C26" s="17">
        <f>C5</f>
        <v>4</v>
      </c>
      <c r="D26" s="112"/>
    </row>
    <row r="27" spans="1:4" x14ac:dyDescent="0.25">
      <c r="A27" s="17" t="s">
        <v>14</v>
      </c>
      <c r="B27" s="18" t="s">
        <v>38</v>
      </c>
      <c r="C27" s="116"/>
      <c r="D27" s="128"/>
    </row>
    <row r="28" spans="1:4" x14ac:dyDescent="0.25">
      <c r="A28" s="17" t="s">
        <v>16</v>
      </c>
      <c r="B28" s="18" t="s">
        <v>39</v>
      </c>
      <c r="C28" s="116"/>
      <c r="D28" s="128"/>
    </row>
    <row r="29" spans="1:4" x14ac:dyDescent="0.25">
      <c r="A29" s="17" t="s">
        <v>18</v>
      </c>
      <c r="B29" s="18" t="s">
        <v>40</v>
      </c>
      <c r="C29" s="130"/>
      <c r="D29" s="129"/>
    </row>
    <row r="30" spans="1:4" x14ac:dyDescent="0.25">
      <c r="A30" s="51"/>
      <c r="B30" s="93" t="s">
        <v>26</v>
      </c>
      <c r="C30" s="52"/>
      <c r="D30" s="94">
        <f>C26*D26</f>
        <v>0</v>
      </c>
    </row>
    <row r="31" spans="1:4" x14ac:dyDescent="0.25">
      <c r="A31" s="51"/>
      <c r="B31" s="52"/>
      <c r="C31" s="52"/>
      <c r="D31" s="95"/>
    </row>
    <row r="32" spans="1:4" x14ac:dyDescent="0.25">
      <c r="A32" s="51"/>
      <c r="B32" s="104" t="s">
        <v>41</v>
      </c>
      <c r="C32" s="52"/>
      <c r="D32" s="95"/>
    </row>
    <row r="33" spans="1:4" x14ac:dyDescent="0.25">
      <c r="A33" s="17" t="s">
        <v>42</v>
      </c>
      <c r="B33" s="18"/>
      <c r="C33" s="19" t="s">
        <v>10</v>
      </c>
      <c r="D33" s="3" t="s">
        <v>11</v>
      </c>
    </row>
    <row r="34" spans="1:4" x14ac:dyDescent="0.25">
      <c r="A34" s="17" t="s">
        <v>12</v>
      </c>
      <c r="B34" s="18" t="s">
        <v>43</v>
      </c>
      <c r="C34" s="20">
        <v>0.2</v>
      </c>
      <c r="D34" s="4">
        <f>D12*C34</f>
        <v>2155.00864</v>
      </c>
    </row>
    <row r="35" spans="1:4" x14ac:dyDescent="0.25">
      <c r="A35" s="17" t="s">
        <v>14</v>
      </c>
      <c r="B35" s="18" t="s">
        <v>44</v>
      </c>
      <c r="C35" s="20">
        <v>1.4999999999999999E-2</v>
      </c>
      <c r="D35" s="4">
        <f>D12*C35</f>
        <v>161.62564799999998</v>
      </c>
    </row>
    <row r="36" spans="1:4" x14ac:dyDescent="0.25">
      <c r="A36" s="17" t="s">
        <v>16</v>
      </c>
      <c r="B36" s="18" t="s">
        <v>45</v>
      </c>
      <c r="C36" s="20">
        <v>0.01</v>
      </c>
      <c r="D36" s="4">
        <f>D12*C36</f>
        <v>107.750432</v>
      </c>
    </row>
    <row r="37" spans="1:4" x14ac:dyDescent="0.25">
      <c r="A37" s="17" t="s">
        <v>18</v>
      </c>
      <c r="B37" s="18" t="s">
        <v>46</v>
      </c>
      <c r="C37" s="20">
        <v>2E-3</v>
      </c>
      <c r="D37" s="4">
        <f>D12*C37</f>
        <v>21.550086400000001</v>
      </c>
    </row>
    <row r="38" spans="1:4" x14ac:dyDescent="0.25">
      <c r="A38" s="17" t="s">
        <v>20</v>
      </c>
      <c r="B38" s="18" t="s">
        <v>47</v>
      </c>
      <c r="C38" s="20">
        <v>2.5000000000000001E-2</v>
      </c>
      <c r="D38" s="4">
        <f>D12*C38</f>
        <v>269.37608</v>
      </c>
    </row>
    <row r="39" spans="1:4" x14ac:dyDescent="0.25">
      <c r="A39" s="17" t="s">
        <v>22</v>
      </c>
      <c r="B39" s="18" t="s">
        <v>48</v>
      </c>
      <c r="C39" s="20">
        <v>0.08</v>
      </c>
      <c r="D39" s="4">
        <f>D12*C39</f>
        <v>862.00345600000003</v>
      </c>
    </row>
    <row r="40" spans="1:4" x14ac:dyDescent="0.25">
      <c r="A40" s="17" t="s">
        <v>24</v>
      </c>
      <c r="B40" s="18" t="s">
        <v>49</v>
      </c>
      <c r="C40" s="20">
        <v>0.03</v>
      </c>
      <c r="D40" s="4">
        <f>D12*C40</f>
        <v>323.25129599999997</v>
      </c>
    </row>
    <row r="41" spans="1:4" x14ac:dyDescent="0.25">
      <c r="A41" s="17" t="s">
        <v>50</v>
      </c>
      <c r="B41" s="18" t="s">
        <v>51</v>
      </c>
      <c r="C41" s="20">
        <v>6.0000000000000001E-3</v>
      </c>
      <c r="D41" s="4">
        <f>D12*C41</f>
        <v>64.650259200000008</v>
      </c>
    </row>
    <row r="42" spans="1:4" x14ac:dyDescent="0.25">
      <c r="A42" s="16"/>
      <c r="B42" s="5" t="s">
        <v>52</v>
      </c>
      <c r="D42" s="6">
        <f>SUM(D34:D41)</f>
        <v>3965.2158976000001</v>
      </c>
    </row>
    <row r="43" spans="1:4" x14ac:dyDescent="0.25">
      <c r="A43" s="16"/>
      <c r="D43" s="2"/>
    </row>
    <row r="44" spans="1:4" x14ac:dyDescent="0.25">
      <c r="A44" s="17" t="s">
        <v>53</v>
      </c>
      <c r="B44" s="5" t="s">
        <v>54</v>
      </c>
      <c r="C44" s="19" t="s">
        <v>10</v>
      </c>
      <c r="D44" s="3" t="s">
        <v>11</v>
      </c>
    </row>
    <row r="45" spans="1:4" x14ac:dyDescent="0.25">
      <c r="A45" s="17" t="s">
        <v>12</v>
      </c>
      <c r="B45" s="18" t="s">
        <v>55</v>
      </c>
      <c r="C45" s="20">
        <v>8.3299999999999999E-2</v>
      </c>
      <c r="D45" s="4">
        <f>D12*C45</f>
        <v>897.56109856</v>
      </c>
    </row>
    <row r="46" spans="1:4" x14ac:dyDescent="0.25">
      <c r="A46" s="17" t="s">
        <v>14</v>
      </c>
      <c r="B46" s="18" t="s">
        <v>56</v>
      </c>
      <c r="C46" s="20">
        <v>4.1799999999999997E-2</v>
      </c>
      <c r="D46" s="4">
        <f>D12*C46</f>
        <v>450.39680575999995</v>
      </c>
    </row>
    <row r="47" spans="1:4" x14ac:dyDescent="0.25">
      <c r="A47" s="16"/>
      <c r="B47" s="5" t="s">
        <v>57</v>
      </c>
      <c r="D47" s="6">
        <f>SUM(D45:D46)</f>
        <v>1347.9579043199999</v>
      </c>
    </row>
    <row r="48" spans="1:4" x14ac:dyDescent="0.25">
      <c r="A48" s="16"/>
      <c r="D48" s="2"/>
    </row>
    <row r="49" spans="1:4" x14ac:dyDescent="0.25">
      <c r="A49" s="17" t="s">
        <v>58</v>
      </c>
      <c r="B49" s="5" t="s">
        <v>59</v>
      </c>
      <c r="C49" s="19" t="s">
        <v>10</v>
      </c>
      <c r="D49" s="3" t="s">
        <v>11</v>
      </c>
    </row>
    <row r="50" spans="1:4" x14ac:dyDescent="0.25">
      <c r="A50" s="17" t="s">
        <v>12</v>
      </c>
      <c r="B50" s="18" t="s">
        <v>60</v>
      </c>
      <c r="C50" s="20">
        <v>1E-3</v>
      </c>
      <c r="D50" s="4">
        <f>D12*C50</f>
        <v>10.775043200000001</v>
      </c>
    </row>
    <row r="51" spans="1:4" x14ac:dyDescent="0.25">
      <c r="A51" s="17" t="s">
        <v>14</v>
      </c>
      <c r="B51" s="18" t="s">
        <v>56</v>
      </c>
      <c r="C51" s="20">
        <v>1E-4</v>
      </c>
      <c r="D51" s="4">
        <f>D12*C51</f>
        <v>1.0775043200000001</v>
      </c>
    </row>
    <row r="52" spans="1:4" x14ac:dyDescent="0.25">
      <c r="A52" s="16"/>
      <c r="B52" s="5" t="s">
        <v>61</v>
      </c>
      <c r="D52" s="6">
        <f>SUM(D50:D51)</f>
        <v>11.852547520000002</v>
      </c>
    </row>
    <row r="53" spans="1:4" x14ac:dyDescent="0.25">
      <c r="A53" s="16"/>
      <c r="D53" s="2"/>
    </row>
    <row r="54" spans="1:4" x14ac:dyDescent="0.25">
      <c r="A54" s="17" t="s">
        <v>62</v>
      </c>
      <c r="B54" s="5" t="s">
        <v>63</v>
      </c>
      <c r="C54" s="19" t="s">
        <v>10</v>
      </c>
      <c r="D54" s="3" t="s">
        <v>11</v>
      </c>
    </row>
    <row r="55" spans="1:4" x14ac:dyDescent="0.25">
      <c r="A55" s="17" t="s">
        <v>12</v>
      </c>
      <c r="B55" s="18" t="s">
        <v>64</v>
      </c>
      <c r="C55" s="20">
        <v>4.1999999999999997E-3</v>
      </c>
      <c r="D55" s="4">
        <f>D12*C55</f>
        <v>45.255181439999994</v>
      </c>
    </row>
    <row r="56" spans="1:4" x14ac:dyDescent="0.25">
      <c r="A56" s="17" t="s">
        <v>14</v>
      </c>
      <c r="B56" s="18" t="s">
        <v>65</v>
      </c>
      <c r="C56" s="20">
        <v>2.9999999999999997E-4</v>
      </c>
      <c r="D56" s="4">
        <f>D12*C56</f>
        <v>3.2325129599999998</v>
      </c>
    </row>
    <row r="57" spans="1:4" x14ac:dyDescent="0.25">
      <c r="A57" s="17" t="s">
        <v>16</v>
      </c>
      <c r="B57" s="18" t="s">
        <v>66</v>
      </c>
      <c r="C57" s="20">
        <v>2.1499999999999998E-2</v>
      </c>
      <c r="D57" s="4">
        <f>D12*C57</f>
        <v>231.66342879999999</v>
      </c>
    </row>
    <row r="58" spans="1:4" x14ac:dyDescent="0.25">
      <c r="A58" s="17" t="s">
        <v>18</v>
      </c>
      <c r="B58" s="18" t="s">
        <v>67</v>
      </c>
      <c r="C58" s="20">
        <v>1.9400000000000001E-2</v>
      </c>
      <c r="D58" s="4">
        <f>D12*C58</f>
        <v>209.03583808000002</v>
      </c>
    </row>
    <row r="59" spans="1:4" x14ac:dyDescent="0.25">
      <c r="A59" s="17" t="s">
        <v>20</v>
      </c>
      <c r="B59" s="18" t="s">
        <v>56</v>
      </c>
      <c r="C59" s="20">
        <v>7.1000000000000004E-3</v>
      </c>
      <c r="D59" s="4">
        <f>D12*C59</f>
        <v>76.502806720000009</v>
      </c>
    </row>
    <row r="60" spans="1:4" x14ac:dyDescent="0.25">
      <c r="A60" s="17" t="s">
        <v>22</v>
      </c>
      <c r="B60" s="18" t="s">
        <v>66</v>
      </c>
      <c r="C60" s="20">
        <v>2.1499999999999998E-2</v>
      </c>
      <c r="D60" s="4">
        <f>D12*C60</f>
        <v>231.66342879999999</v>
      </c>
    </row>
    <row r="61" spans="1:4" x14ac:dyDescent="0.25">
      <c r="A61" s="51"/>
      <c r="B61" s="93" t="s">
        <v>68</v>
      </c>
      <c r="C61" s="52"/>
      <c r="D61" s="94">
        <f>SUM(D55:D60)</f>
        <v>797.35319679999998</v>
      </c>
    </row>
    <row r="62" spans="1:4" x14ac:dyDescent="0.25">
      <c r="A62" s="51"/>
      <c r="B62" s="52"/>
      <c r="C62" s="52"/>
      <c r="D62" s="95"/>
    </row>
    <row r="63" spans="1:4" x14ac:dyDescent="0.25">
      <c r="A63" s="19" t="s">
        <v>69</v>
      </c>
      <c r="B63" s="12" t="s">
        <v>70</v>
      </c>
      <c r="C63" s="19" t="s">
        <v>10</v>
      </c>
      <c r="D63" s="3" t="s">
        <v>11</v>
      </c>
    </row>
    <row r="64" spans="1:4" x14ac:dyDescent="0.25">
      <c r="A64" s="17" t="s">
        <v>12</v>
      </c>
      <c r="B64" s="18" t="s">
        <v>71</v>
      </c>
      <c r="C64" s="20">
        <v>9.0749999999999997E-2</v>
      </c>
      <c r="D64" s="4">
        <f>D12*C64</f>
        <v>977.83517039999992</v>
      </c>
    </row>
    <row r="65" spans="1:4" x14ac:dyDescent="0.25">
      <c r="A65" s="17" t="s">
        <v>14</v>
      </c>
      <c r="B65" s="18" t="s">
        <v>72</v>
      </c>
      <c r="C65" s="20">
        <v>1.66E-2</v>
      </c>
      <c r="D65" s="4">
        <f>D12*C65</f>
        <v>178.86571712</v>
      </c>
    </row>
    <row r="66" spans="1:4" x14ac:dyDescent="0.25">
      <c r="A66" s="17" t="s">
        <v>16</v>
      </c>
      <c r="B66" s="18" t="s">
        <v>73</v>
      </c>
      <c r="C66" s="20">
        <v>8.0000000000000004E-4</v>
      </c>
      <c r="D66" s="4">
        <f>D12*C66</f>
        <v>8.6200345600000006</v>
      </c>
    </row>
    <row r="67" spans="1:4" x14ac:dyDescent="0.25">
      <c r="A67" s="17" t="s">
        <v>18</v>
      </c>
      <c r="B67" s="18" t="s">
        <v>74</v>
      </c>
      <c r="C67" s="20">
        <v>7.3000000000000001E-3</v>
      </c>
      <c r="D67" s="4">
        <f>D12*C67</f>
        <v>78.657815360000001</v>
      </c>
    </row>
    <row r="68" spans="1:4" x14ac:dyDescent="0.25">
      <c r="A68" s="17" t="s">
        <v>20</v>
      </c>
      <c r="B68" s="18" t="s">
        <v>75</v>
      </c>
      <c r="C68" s="20">
        <v>2.7000000000000001E-3</v>
      </c>
      <c r="D68" s="4">
        <f>D12*C68</f>
        <v>29.092616640000003</v>
      </c>
    </row>
    <row r="69" spans="1:4" x14ac:dyDescent="0.25">
      <c r="A69" s="17" t="s">
        <v>22</v>
      </c>
      <c r="B69" s="18" t="s">
        <v>35</v>
      </c>
      <c r="C69" s="20">
        <v>0</v>
      </c>
      <c r="D69" s="4">
        <f>D12*C69</f>
        <v>0</v>
      </c>
    </row>
    <row r="70" spans="1:4" x14ac:dyDescent="0.25">
      <c r="A70" s="51"/>
      <c r="B70" s="93" t="s">
        <v>76</v>
      </c>
      <c r="C70" s="52"/>
      <c r="D70" s="94">
        <f>SUM(D64:D69)</f>
        <v>1273.07135408</v>
      </c>
    </row>
    <row r="71" spans="1:4" x14ac:dyDescent="0.25">
      <c r="A71" s="51"/>
      <c r="B71" s="93" t="s">
        <v>56</v>
      </c>
      <c r="C71" s="52"/>
      <c r="D71" s="94">
        <f>D70*36.8%</f>
        <v>468.49025830144001</v>
      </c>
    </row>
    <row r="72" spans="1:4" x14ac:dyDescent="0.25">
      <c r="A72" s="51"/>
      <c r="B72" s="93" t="s">
        <v>77</v>
      </c>
      <c r="C72" s="52"/>
      <c r="D72" s="94">
        <f>SUM(D70:D71)</f>
        <v>1741.56161238144</v>
      </c>
    </row>
    <row r="73" spans="1:4" x14ac:dyDescent="0.25">
      <c r="A73" s="51"/>
      <c r="B73" s="52"/>
      <c r="C73" s="52"/>
      <c r="D73" s="95"/>
    </row>
    <row r="74" spans="1:4" x14ac:dyDescent="0.25">
      <c r="A74" s="161" t="s">
        <v>187</v>
      </c>
      <c r="B74" s="162"/>
      <c r="C74" s="163"/>
      <c r="D74" s="100" t="s">
        <v>11</v>
      </c>
    </row>
    <row r="75" spans="1:4" x14ac:dyDescent="0.25">
      <c r="A75" s="102" t="s">
        <v>42</v>
      </c>
      <c r="B75" s="99" t="s">
        <v>78</v>
      </c>
      <c r="C75" s="97"/>
      <c r="D75" s="109">
        <f>D42</f>
        <v>3965.2158976000001</v>
      </c>
    </row>
    <row r="76" spans="1:4" x14ac:dyDescent="0.25">
      <c r="A76" s="102" t="s">
        <v>53</v>
      </c>
      <c r="B76" s="99" t="s">
        <v>79</v>
      </c>
      <c r="C76" s="97"/>
      <c r="D76" s="109">
        <f>D47</f>
        <v>1347.9579043199999</v>
      </c>
    </row>
    <row r="77" spans="1:4" x14ac:dyDescent="0.25">
      <c r="A77" s="102" t="s">
        <v>58</v>
      </c>
      <c r="B77" s="99" t="s">
        <v>80</v>
      </c>
      <c r="C77" s="97"/>
      <c r="D77" s="109">
        <f>D52</f>
        <v>11.852547520000002</v>
      </c>
    </row>
    <row r="78" spans="1:4" x14ac:dyDescent="0.25">
      <c r="A78" s="102" t="s">
        <v>62</v>
      </c>
      <c r="B78" s="99" t="s">
        <v>81</v>
      </c>
      <c r="C78" s="97"/>
      <c r="D78" s="109">
        <f>D61</f>
        <v>797.35319679999998</v>
      </c>
    </row>
    <row r="79" spans="1:4" x14ac:dyDescent="0.25">
      <c r="A79" s="102" t="s">
        <v>69</v>
      </c>
      <c r="B79" s="99" t="s">
        <v>82</v>
      </c>
      <c r="C79" s="97"/>
      <c r="D79" s="109">
        <f>D72</f>
        <v>1741.56161238144</v>
      </c>
    </row>
    <row r="80" spans="1:4" x14ac:dyDescent="0.25">
      <c r="A80" s="102" t="s">
        <v>83</v>
      </c>
      <c r="B80" s="99" t="s">
        <v>35</v>
      </c>
      <c r="C80" s="97"/>
      <c r="D80" s="109"/>
    </row>
    <row r="81" spans="1:4" x14ac:dyDescent="0.25">
      <c r="A81" s="51"/>
      <c r="B81" s="93" t="s">
        <v>84</v>
      </c>
      <c r="C81" s="52"/>
      <c r="D81" s="109">
        <f>SUM(D75:D80)</f>
        <v>7863.9411586214401</v>
      </c>
    </row>
    <row r="82" spans="1:4" x14ac:dyDescent="0.25">
      <c r="A82" s="51"/>
      <c r="B82" s="110"/>
      <c r="C82" s="52"/>
      <c r="D82" s="95"/>
    </row>
    <row r="83" spans="1:4" x14ac:dyDescent="0.25">
      <c r="A83" s="51"/>
      <c r="B83" s="93" t="s">
        <v>85</v>
      </c>
      <c r="C83" s="52"/>
      <c r="D83" s="94">
        <f>SUM(D12+D22+D30+D81)</f>
        <v>21955.304358621441</v>
      </c>
    </row>
    <row r="84" spans="1:4" x14ac:dyDescent="0.25">
      <c r="A84" s="51"/>
      <c r="B84" s="52"/>
      <c r="C84" s="52"/>
      <c r="D84" s="95"/>
    </row>
    <row r="85" spans="1:4" ht="30" x14ac:dyDescent="0.25">
      <c r="A85" s="17"/>
      <c r="B85" s="12" t="s">
        <v>86</v>
      </c>
      <c r="C85" s="19" t="s">
        <v>10</v>
      </c>
      <c r="D85" s="3" t="s">
        <v>11</v>
      </c>
    </row>
    <row r="86" spans="1:4" x14ac:dyDescent="0.25">
      <c r="A86" s="23" t="s">
        <v>12</v>
      </c>
      <c r="B86" s="24" t="s">
        <v>87</v>
      </c>
      <c r="C86" s="115"/>
      <c r="D86" s="4">
        <f>SUM(D12+D81+D22+D30)*C86</f>
        <v>0</v>
      </c>
    </row>
    <row r="87" spans="1:4" x14ac:dyDescent="0.25">
      <c r="A87" s="23" t="s">
        <v>14</v>
      </c>
      <c r="B87" s="24" t="s">
        <v>88</v>
      </c>
      <c r="C87" s="115"/>
      <c r="D87" s="4">
        <f>SUM(D12+D22+D30+D81+D86)*C87</f>
        <v>0</v>
      </c>
    </row>
    <row r="88" spans="1:4" x14ac:dyDescent="0.25">
      <c r="A88" s="17" t="s">
        <v>16</v>
      </c>
      <c r="B88" s="18" t="s">
        <v>89</v>
      </c>
      <c r="C88" s="20"/>
      <c r="D88" s="4">
        <f>D41*C88</f>
        <v>0</v>
      </c>
    </row>
    <row r="89" spans="1:4" x14ac:dyDescent="0.25">
      <c r="A89" s="23" t="s">
        <v>18</v>
      </c>
      <c r="B89" s="24" t="s">
        <v>90</v>
      </c>
      <c r="C89" s="15">
        <v>6.4999999999999997E-3</v>
      </c>
      <c r="D89" s="4">
        <f>SUM(D83+D86+D87)*C89</f>
        <v>142.70947833103935</v>
      </c>
    </row>
    <row r="90" spans="1:4" x14ac:dyDescent="0.25">
      <c r="A90" s="23" t="s">
        <v>20</v>
      </c>
      <c r="B90" s="24" t="s">
        <v>91</v>
      </c>
      <c r="C90" s="15">
        <v>0.03</v>
      </c>
      <c r="D90" s="4">
        <f>SUM(D83+D86+D87)*C90</f>
        <v>658.65913075864319</v>
      </c>
    </row>
    <row r="91" spans="1:4" x14ac:dyDescent="0.25">
      <c r="A91" s="23" t="s">
        <v>22</v>
      </c>
      <c r="B91" s="24" t="s">
        <v>92</v>
      </c>
      <c r="C91" s="15">
        <v>0.05</v>
      </c>
      <c r="D91" s="4">
        <f>SUM(D83+D86+D87)*C91</f>
        <v>1097.7652179310721</v>
      </c>
    </row>
    <row r="92" spans="1:4" x14ac:dyDescent="0.25">
      <c r="A92" s="51"/>
      <c r="B92" s="93" t="s">
        <v>84</v>
      </c>
      <c r="C92" s="52"/>
      <c r="D92" s="94">
        <f>SUM(D86:D91)</f>
        <v>1899.1338270207548</v>
      </c>
    </row>
    <row r="93" spans="1:4" x14ac:dyDescent="0.25">
      <c r="A93" s="51"/>
      <c r="B93" s="110"/>
      <c r="C93" s="52"/>
      <c r="D93" s="123"/>
    </row>
    <row r="94" spans="1:4" x14ac:dyDescent="0.25">
      <c r="A94" s="51"/>
      <c r="B94" s="52"/>
      <c r="C94" s="52"/>
      <c r="D94" s="95"/>
    </row>
    <row r="95" spans="1:4" x14ac:dyDescent="0.25">
      <c r="A95" s="51"/>
      <c r="B95" s="96" t="s">
        <v>93</v>
      </c>
      <c r="C95" s="97"/>
      <c r="D95" s="98" t="s">
        <v>11</v>
      </c>
    </row>
    <row r="96" spans="1:4" x14ac:dyDescent="0.25">
      <c r="A96" s="51"/>
      <c r="B96" s="126" t="s">
        <v>94</v>
      </c>
      <c r="C96" s="83"/>
      <c r="D96" s="127">
        <f>D12</f>
        <v>10775.0432</v>
      </c>
    </row>
    <row r="97" spans="1:4" x14ac:dyDescent="0.25">
      <c r="A97" s="51"/>
      <c r="B97" s="99" t="s">
        <v>95</v>
      </c>
      <c r="C97" s="97"/>
      <c r="D97" s="100">
        <f>D22</f>
        <v>3316.3199999999997</v>
      </c>
    </row>
    <row r="98" spans="1:4" x14ac:dyDescent="0.25">
      <c r="A98" s="51"/>
      <c r="B98" s="99" t="s">
        <v>96</v>
      </c>
      <c r="C98" s="97"/>
      <c r="D98" s="100">
        <f>D30</f>
        <v>0</v>
      </c>
    </row>
    <row r="99" spans="1:4" x14ac:dyDescent="0.25">
      <c r="A99" s="51"/>
      <c r="B99" s="99" t="s">
        <v>97</v>
      </c>
      <c r="C99" s="97"/>
      <c r="D99" s="100">
        <f>D81</f>
        <v>7863.9411586214401</v>
      </c>
    </row>
    <row r="100" spans="1:4" x14ac:dyDescent="0.25">
      <c r="A100" s="51"/>
      <c r="B100" s="99" t="s">
        <v>98</v>
      </c>
      <c r="C100" s="97"/>
      <c r="D100" s="100">
        <f>SUM(D96:D99)</f>
        <v>21955.304358621441</v>
      </c>
    </row>
    <row r="101" spans="1:4" x14ac:dyDescent="0.25">
      <c r="A101" s="51"/>
      <c r="B101" s="99" t="s">
        <v>99</v>
      </c>
      <c r="C101" s="97"/>
      <c r="D101" s="100">
        <f>D92</f>
        <v>1899.1338270207548</v>
      </c>
    </row>
    <row r="102" spans="1:4" x14ac:dyDescent="0.25">
      <c r="A102" s="51"/>
      <c r="B102" s="101" t="s">
        <v>84</v>
      </c>
      <c r="C102" s="83"/>
      <c r="D102" s="100">
        <f>SUM(D100:D101)</f>
        <v>23854.438185642197</v>
      </c>
    </row>
    <row r="103" spans="1:4" x14ac:dyDescent="0.25">
      <c r="A103" s="52"/>
      <c r="B103" s="52"/>
      <c r="C103" s="52"/>
      <c r="D103" s="52"/>
    </row>
  </sheetData>
  <sheetProtection algorithmName="SHA-512" hashValue="ughrlypaB3BE8ctJ9F4v0IP2wbO9nWt/H9cDY7sbMHceS5/TP0xHZCajZafVDP/eMKegdxuA7mtQTp2CMmDayQ==" saltValue="K2z2513xJz36HIDsz6xF+g==" spinCount="100000" sheet="1" objects="1" scenarios="1"/>
  <mergeCells count="2">
    <mergeCell ref="A1:D1"/>
    <mergeCell ref="A74:C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verticalDpi="0" r:id="rId1"/>
  <rowBreaks count="2" manualBreakCount="2">
    <brk id="48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</vt:i4>
      </vt:variant>
    </vt:vector>
  </HeadingPairs>
  <TitlesOfParts>
    <vt:vector size="16" baseType="lpstr">
      <vt:lpstr>Proposta</vt:lpstr>
      <vt:lpstr>Cargos</vt:lpstr>
      <vt:lpstr>UNIFORMES</vt:lpstr>
      <vt:lpstr>GERAL</vt:lpstr>
      <vt:lpstr>AUXILIAR DE MANUTENÇÃO PREDIAL</vt:lpstr>
      <vt:lpstr>AUX. SERVIÇOS</vt:lpstr>
      <vt:lpstr>CONTÍNUO</vt:lpstr>
      <vt:lpstr>COPEIRA</vt:lpstr>
      <vt:lpstr>MOTORISTA</vt:lpstr>
      <vt:lpstr>RECEPCIONISTA</vt:lpstr>
      <vt:lpstr>TELEFONISTA</vt:lpstr>
      <vt:lpstr>VIGIA DIURNO</vt:lpstr>
      <vt:lpstr>VIGIA NOTURNO</vt:lpstr>
      <vt:lpstr>PORTEIRO</vt:lpstr>
      <vt:lpstr>'AUXILIAR DE MANUTENÇÃO PREDIAL'!Area_de_impressao</vt:lpstr>
      <vt:lpstr>'AUXILIAR DE MANUTENÇÃO PREDIAL'!Print_Area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Licitação Nittrans</dc:creator>
  <cp:lastModifiedBy>CPD NITTRANS</cp:lastModifiedBy>
  <cp:lastPrinted>2023-10-26T14:10:26Z</cp:lastPrinted>
  <dcterms:created xsi:type="dcterms:W3CDTF">2022-09-16T20:02:26Z</dcterms:created>
  <dcterms:modified xsi:type="dcterms:W3CDTF">2024-08-28T19:17:08Z</dcterms:modified>
</cp:coreProperties>
</file>